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2\"/>
    </mc:Choice>
  </mc:AlternateContent>
  <xr:revisionPtr revIDLastSave="0" documentId="13_ncr:1_{D95C77F1-8A6B-45B8-99ED-1FE691834E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unger SUBS" sheetId="2" r:id="rId1"/>
  </sheets>
  <definedNames>
    <definedName name="_xlnm._FilterDatabase" localSheetId="0" hidden="1">'Sprunger SUBS'!$A$2:$D$584</definedName>
    <definedName name="_xlnm.Print_Area" localSheetId="0">'Sprunger SUBS'!$A$1:$D$73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3" i="2" l="1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<sst xmlns="http://schemas.openxmlformats.org/spreadsheetml/2006/main" count="1736" uniqueCount="1183">
  <si>
    <t>Journal Title</t>
  </si>
  <si>
    <t>Main Discipline</t>
  </si>
  <si>
    <t>Journal Homepage URL</t>
  </si>
  <si>
    <t>eISSN</t>
  </si>
  <si>
    <t>Life Sciences</t>
  </si>
  <si>
    <t>Mathematics</t>
  </si>
  <si>
    <t>Physics</t>
  </si>
  <si>
    <t>Biomedicine</t>
  </si>
  <si>
    <t>Earth Sciences</t>
  </si>
  <si>
    <t>n/a</t>
  </si>
  <si>
    <t>Engineering</t>
  </si>
  <si>
    <t>Computer Science</t>
  </si>
  <si>
    <t>Medicine &amp; Public Health</t>
  </si>
  <si>
    <t>Dentistry</t>
  </si>
  <si>
    <t>Environment</t>
  </si>
  <si>
    <t>Economics</t>
  </si>
  <si>
    <t>Statistics</t>
  </si>
  <si>
    <t>Business and Management</t>
  </si>
  <si>
    <t>Chemistry</t>
  </si>
  <si>
    <t>Law</t>
  </si>
  <si>
    <t>Materials Science</t>
  </si>
  <si>
    <t>Psychology</t>
  </si>
  <si>
    <t>Geography</t>
  </si>
  <si>
    <t>Education</t>
  </si>
  <si>
    <t>Social Sciences</t>
  </si>
  <si>
    <t>Finance</t>
  </si>
  <si>
    <t>Cultural and Media Studies</t>
  </si>
  <si>
    <t>Linguistics</t>
  </si>
  <si>
    <t>Political Science and International Relations</t>
  </si>
  <si>
    <t>Energy</t>
  </si>
  <si>
    <t>Pharmacy</t>
  </si>
  <si>
    <t>Science, Humanities and Social Sciences, multidisciplinary</t>
  </si>
  <si>
    <t>Architecture / Design</t>
  </si>
  <si>
    <t>Archivum Immunologiae et Therapiae Experimentalis</t>
  </si>
  <si>
    <t>1661-4917</t>
  </si>
  <si>
    <t>International Journal of Public Health</t>
  </si>
  <si>
    <t>1661-8564</t>
  </si>
  <si>
    <t>Formal Aspects of Computing</t>
  </si>
  <si>
    <t>1433-299X</t>
  </si>
  <si>
    <t>Knee Surgery, Sports Traumatology, Arthroscopy</t>
  </si>
  <si>
    <t>1433-7347</t>
  </si>
  <si>
    <t>World Journal of Surgery</t>
  </si>
  <si>
    <t>1432-2323</t>
  </si>
  <si>
    <t>SICS Software-Intensive Cyber-Physical Systems</t>
  </si>
  <si>
    <t>2524-8529</t>
  </si>
  <si>
    <t>Computing and Visualization in Science</t>
  </si>
  <si>
    <t>1433-0369</t>
  </si>
  <si>
    <t>Ärzte Zeitung</t>
  </si>
  <si>
    <t>Lettera Matematica Pristem</t>
  </si>
  <si>
    <t>1970-6820</t>
  </si>
  <si>
    <t>Chinese Journal of Mechanical Engineering</t>
  </si>
  <si>
    <t>2192-8258</t>
  </si>
  <si>
    <t>Trauma und Berufskrankheit</t>
  </si>
  <si>
    <t>1436-6282</t>
  </si>
  <si>
    <t>The European Physical Journal C</t>
  </si>
  <si>
    <t>1434-6052</t>
  </si>
  <si>
    <t>Helgoland Marine Research</t>
  </si>
  <si>
    <t>1438-3888</t>
  </si>
  <si>
    <t>Invertebrate Neuroscience</t>
  </si>
  <si>
    <t>1439-1104</t>
  </si>
  <si>
    <t>Intereconomics</t>
  </si>
  <si>
    <t>1613-964X</t>
  </si>
  <si>
    <t>Wirtschaftsdienst</t>
  </si>
  <si>
    <t>1613-978X</t>
  </si>
  <si>
    <t>Journal of Industrial Microbiology &amp; Biotechnology</t>
  </si>
  <si>
    <t>1476-5535</t>
  </si>
  <si>
    <t>Gynecological Surgery</t>
  </si>
  <si>
    <t>1613-2084</t>
  </si>
  <si>
    <t>Biologia Plantarum</t>
  </si>
  <si>
    <t>1573-8264</t>
  </si>
  <si>
    <t>Journal of Inherited Metabolic Disease</t>
  </si>
  <si>
    <t>1573-2665</t>
  </si>
  <si>
    <t>Machine Translation</t>
  </si>
  <si>
    <t>1573-0573</t>
  </si>
  <si>
    <t>Experimental Economics</t>
  </si>
  <si>
    <t>1573-6938</t>
  </si>
  <si>
    <t>Journal of Bioeconomics</t>
  </si>
  <si>
    <t>1573-6989</t>
  </si>
  <si>
    <t>Journal of Genetic Counseling</t>
  </si>
  <si>
    <t>1573-3599</t>
  </si>
  <si>
    <t>NETNOMICS: Economic Research and Electronic Networking</t>
  </si>
  <si>
    <t>1573-7071</t>
  </si>
  <si>
    <t>Photosynthetica</t>
  </si>
  <si>
    <t>1573-9058</t>
  </si>
  <si>
    <t>Psychometrika</t>
  </si>
  <si>
    <t>1860-0980</t>
  </si>
  <si>
    <t>HSS Journal ®</t>
  </si>
  <si>
    <t>1556-3324</t>
  </si>
  <si>
    <t>Frontiers of Physics</t>
  </si>
  <si>
    <t>2095-0470</t>
  </si>
  <si>
    <t>Frontiers of Education in China</t>
  </si>
  <si>
    <t>1673-3533</t>
  </si>
  <si>
    <t>Journal of Gastrointestinal Surgery</t>
  </si>
  <si>
    <t>1873-4626</t>
  </si>
  <si>
    <t>Ärztewoche</t>
  </si>
  <si>
    <t>Zahn Arzt</t>
  </si>
  <si>
    <t>LO SCALPELLO-OTODI Educational</t>
  </si>
  <si>
    <t>1970-6812</t>
  </si>
  <si>
    <t>Strategies in Trauma and Limb Reconstruction</t>
  </si>
  <si>
    <t>1828-8928</t>
  </si>
  <si>
    <t>Frontiers of Business Research in China</t>
  </si>
  <si>
    <t>1673-7431</t>
  </si>
  <si>
    <t>Wiener klinische Wochenschrift Education</t>
  </si>
  <si>
    <t>1863-3765</t>
  </si>
  <si>
    <t>Medizinische Genetik</t>
  </si>
  <si>
    <t>1863-5490</t>
  </si>
  <si>
    <t>wissen kompakt</t>
  </si>
  <si>
    <t>2190-3816</t>
  </si>
  <si>
    <t>Wuhan University Journal of Natural Sciences</t>
  </si>
  <si>
    <t>1993-4998</t>
  </si>
  <si>
    <t>Current Colorectal Cancer Reports</t>
  </si>
  <si>
    <t>1556-3804</t>
  </si>
  <si>
    <t>Chemosensory Perception</t>
  </si>
  <si>
    <t>1936-5810</t>
  </si>
  <si>
    <t>Journal of Cell Communication and Signaling</t>
  </si>
  <si>
    <t>1873-961X</t>
  </si>
  <si>
    <t>Women Studies Abstracts</t>
  </si>
  <si>
    <t>International Journal for Ion Mobility Spectrometry</t>
  </si>
  <si>
    <t>1865-4584</t>
  </si>
  <si>
    <t>Academic Questions</t>
  </si>
  <si>
    <t>1936-4709</t>
  </si>
  <si>
    <t>Controlling &amp; Management Review</t>
  </si>
  <si>
    <t>2195-8270</t>
  </si>
  <si>
    <t>Petroleum Science</t>
  </si>
  <si>
    <t>1995-8226</t>
  </si>
  <si>
    <t>Cell Stress and Chaperones</t>
  </si>
  <si>
    <t>1466-1268</t>
  </si>
  <si>
    <t>Environmental Health and Preventive Medicine</t>
  </si>
  <si>
    <t>1347-4715</t>
  </si>
  <si>
    <t>Frontiers of Optoelectronics</t>
  </si>
  <si>
    <t>2095-2767</t>
  </si>
  <si>
    <t>KSCE Journal of Civil Engineering</t>
  </si>
  <si>
    <t>1976-3808</t>
  </si>
  <si>
    <t>Virologica Sinica</t>
  </si>
  <si>
    <t>1995-820X</t>
  </si>
  <si>
    <t>Pathology &amp; Oncology Research</t>
  </si>
  <si>
    <t>1532-2807</t>
  </si>
  <si>
    <t>Nano Research</t>
  </si>
  <si>
    <t>1998-0000</t>
  </si>
  <si>
    <t>Journal of Microbiology</t>
  </si>
  <si>
    <t>1976-3794</t>
  </si>
  <si>
    <t>Zeitschrift für die gesamte Versicherungswissenschaft</t>
  </si>
  <si>
    <t>1865-9748</t>
  </si>
  <si>
    <t>African Journal of Urology</t>
  </si>
  <si>
    <t>1961-9987</t>
  </si>
  <si>
    <t>Cancer Microenvironment</t>
  </si>
  <si>
    <t>1875-2284</t>
  </si>
  <si>
    <t>Journal of Nuclear Cardiology</t>
  </si>
  <si>
    <t>1532-6551</t>
  </si>
  <si>
    <t>Annals of Solid and Structural Mechanics</t>
  </si>
  <si>
    <t>1867-6944</t>
  </si>
  <si>
    <t>Zeitschrift für Energiewirtschaft</t>
  </si>
  <si>
    <t>1866-2765</t>
  </si>
  <si>
    <t>ADHD Attention Deficit and Hyperactivity Disorders</t>
  </si>
  <si>
    <t>1866-6647</t>
  </si>
  <si>
    <t>Bijblijven</t>
  </si>
  <si>
    <t>1876-4916</t>
  </si>
  <si>
    <t>DementieVisie</t>
  </si>
  <si>
    <t>2950-2721</t>
  </si>
  <si>
    <t>Tijdschrift voor gerontologie en geriatrie</t>
  </si>
  <si>
    <t>1875-6832</t>
  </si>
  <si>
    <t>Gezinstherapie Wereldwijd</t>
  </si>
  <si>
    <t>1876-5874</t>
  </si>
  <si>
    <t>Huisarts en wetenschap</t>
  </si>
  <si>
    <t>1876-5912</t>
  </si>
  <si>
    <t>Jeugdbeleid</t>
  </si>
  <si>
    <t>1876-6056</t>
  </si>
  <si>
    <t>JGZ Tijdschrift voor jeugdgezondheidszorg</t>
  </si>
  <si>
    <t>1876-598x</t>
  </si>
  <si>
    <t>Kind en adolescent</t>
  </si>
  <si>
    <t>1876-5998</t>
  </si>
  <si>
    <t>Kind &amp; Adolescent Praktijk</t>
  </si>
  <si>
    <t>1875-7065</t>
  </si>
  <si>
    <t>Vakblad Sociaal Werk</t>
  </si>
  <si>
    <t>2468-7464</t>
  </si>
  <si>
    <t>Markant</t>
  </si>
  <si>
    <t>Nederlands Tijdschrift voor Diabetologie</t>
  </si>
  <si>
    <t>1876-6242</t>
  </si>
  <si>
    <t>Nederlands Tijdschrift voor Geneeskunde</t>
  </si>
  <si>
    <t>1876-8784</t>
  </si>
  <si>
    <t>Netherlands Heart Journal</t>
  </si>
  <si>
    <t>1876-6250</t>
  </si>
  <si>
    <t>Neuropraxis</t>
  </si>
  <si>
    <t>1876-5785</t>
  </si>
  <si>
    <t>Pallium</t>
  </si>
  <si>
    <t>1875-7049</t>
  </si>
  <si>
    <t>Voetenwerk</t>
  </si>
  <si>
    <t>1876-5823</t>
  </si>
  <si>
    <t>PodoSophia</t>
  </si>
  <si>
    <t>1876-5815</t>
  </si>
  <si>
    <t>Standby</t>
  </si>
  <si>
    <t>1876-5572</t>
  </si>
  <si>
    <t>Tandartspraktijk</t>
  </si>
  <si>
    <t>1875-6808</t>
  </si>
  <si>
    <t>TBV – Tijdschrift voor Bedrijfs- en Verzekeringsgeneeskunde</t>
  </si>
  <si>
    <t>1876-5858</t>
  </si>
  <si>
    <t>Verslaving</t>
  </si>
  <si>
    <t>1875-7073</t>
  </si>
  <si>
    <t>TvPO</t>
  </si>
  <si>
    <t>2666-9846</t>
  </si>
  <si>
    <t>TSG - Tijdschrift voor gezondheidswetenschappen</t>
  </si>
  <si>
    <t>1876-8776</t>
  </si>
  <si>
    <t>The Journal of Physiological Sciences</t>
  </si>
  <si>
    <t>1880-6562</t>
  </si>
  <si>
    <t>International Journal of Plastics Technology</t>
  </si>
  <si>
    <t>0975-072X</t>
  </si>
  <si>
    <t>Journal of the Geological Society of India</t>
  </si>
  <si>
    <t>0974-6889</t>
  </si>
  <si>
    <t>The journal of nutrition, health &amp; aging</t>
  </si>
  <si>
    <t>1760-4788</t>
  </si>
  <si>
    <t>Der Freie Zahnarzt</t>
  </si>
  <si>
    <t>2190-3824</t>
  </si>
  <si>
    <t>Journal für Ästhetische Chirurgie</t>
  </si>
  <si>
    <t>1867-4313</t>
  </si>
  <si>
    <t>Journal for Labour Market Research</t>
  </si>
  <si>
    <t>2510-5027</t>
  </si>
  <si>
    <t>Skipr</t>
  </si>
  <si>
    <t>2211-8772</t>
  </si>
  <si>
    <t>BMC Biochemistry</t>
  </si>
  <si>
    <t>1471-2091</t>
  </si>
  <si>
    <t>BMC Developmental Biology</t>
  </si>
  <si>
    <t>1471-213X</t>
  </si>
  <si>
    <t>BMC Molecular Biology</t>
  </si>
  <si>
    <t>1471-2199</t>
  </si>
  <si>
    <t>BMC Hematology</t>
  </si>
  <si>
    <t>2052-1839</t>
  </si>
  <si>
    <t>BMC Medical Genetics</t>
  </si>
  <si>
    <t>1471-2350</t>
  </si>
  <si>
    <t>BMC Dermatology</t>
  </si>
  <si>
    <t>1471-5945</t>
  </si>
  <si>
    <t>BMC Ecology</t>
  </si>
  <si>
    <t>1472-6785</t>
  </si>
  <si>
    <t>BMC Physiology</t>
  </si>
  <si>
    <t>1472-6793</t>
  </si>
  <si>
    <t>BMC Structural Biology</t>
  </si>
  <si>
    <t>1472-6807</t>
  </si>
  <si>
    <t>BMC Ear, Nose and Throat Disorders</t>
  </si>
  <si>
    <t>1472-6815</t>
  </si>
  <si>
    <t>BMC Clinical Pathology</t>
  </si>
  <si>
    <t>1472-6890</t>
  </si>
  <si>
    <t>BMC International Health and Human Rights</t>
  </si>
  <si>
    <t>1472-698X</t>
  </si>
  <si>
    <t>BMC Systems Biology</t>
  </si>
  <si>
    <t>1752-0509</t>
  </si>
  <si>
    <t>Journal of Service Science Research</t>
  </si>
  <si>
    <t>2093-0739</t>
  </si>
  <si>
    <t>Journal of Biomedical Science</t>
  </si>
  <si>
    <t>1423-0127</t>
  </si>
  <si>
    <t>Journal of Cardiovascular Magnetic Resonance</t>
  </si>
  <si>
    <t>1532-429X</t>
  </si>
  <si>
    <t>Journal of the International Society of Sports Nutrition</t>
  </si>
  <si>
    <t>1550-2783</t>
  </si>
  <si>
    <t>Theoretical Biology and Medical Modelling</t>
  </si>
  <si>
    <t>1742-4682</t>
  </si>
  <si>
    <t>Discover Public Health</t>
  </si>
  <si>
    <t>3005-0774</t>
  </si>
  <si>
    <t>Source Code for Biology and Medicine</t>
  </si>
  <si>
    <t>1751-0473</t>
  </si>
  <si>
    <t>Journal of Foot and Ankle Research</t>
  </si>
  <si>
    <t>1757-1146</t>
  </si>
  <si>
    <t>Discover Neuroscience</t>
  </si>
  <si>
    <t>3005-1827</t>
  </si>
  <si>
    <t>Hellenic Journal of Surgery</t>
  </si>
  <si>
    <t>1868-8845</t>
  </si>
  <si>
    <t>Journal of High Energy Physics</t>
  </si>
  <si>
    <t>1029-8479</t>
  </si>
  <si>
    <t>Journal of the Brazilian Computer Society</t>
  </si>
  <si>
    <t>1678-4804</t>
  </si>
  <si>
    <t>Journal of Internet Services and Applications</t>
  </si>
  <si>
    <t>1869-0238</t>
  </si>
  <si>
    <t>Applied Petrochemical Research</t>
  </si>
  <si>
    <t>2190-5533</t>
  </si>
  <si>
    <t>Cardio News</t>
  </si>
  <si>
    <t>Protein &amp; Cell</t>
  </si>
  <si>
    <t>1674-8018</t>
  </si>
  <si>
    <t>Diabetes Therapy</t>
  </si>
  <si>
    <t>1869-6961</t>
  </si>
  <si>
    <t>Neurotherapeutics</t>
  </si>
  <si>
    <t>1878-7479</t>
  </si>
  <si>
    <t>Australasian Plant Disease Notes</t>
  </si>
  <si>
    <t>1833-928X</t>
  </si>
  <si>
    <t>Autoimmunity Highlights</t>
  </si>
  <si>
    <t>2038-3274</t>
  </si>
  <si>
    <t>3D Research</t>
  </si>
  <si>
    <t>2092-6731</t>
  </si>
  <si>
    <t>Photonic Sensors</t>
  </si>
  <si>
    <t>2190-7439</t>
  </si>
  <si>
    <t>Russian Journal of Genetics: Applied Research</t>
  </si>
  <si>
    <t>2079-0600</t>
  </si>
  <si>
    <t>Journal of The American Society for Mass Spectrometry</t>
  </si>
  <si>
    <t>1879-1123</t>
  </si>
  <si>
    <t>Bulletin of Mathematical Sciences</t>
  </si>
  <si>
    <t>1664-3615</t>
  </si>
  <si>
    <t>The Journal of Mathematical Neuroscience</t>
  </si>
  <si>
    <t>2190-8567</t>
  </si>
  <si>
    <t>Demography</t>
  </si>
  <si>
    <t>1533-7790</t>
  </si>
  <si>
    <t>Dermatology and Therapy</t>
  </si>
  <si>
    <t>2190-9172</t>
  </si>
  <si>
    <t>Journal of Radiation Oncology</t>
  </si>
  <si>
    <t>1948-7908</t>
  </si>
  <si>
    <t>Clinical Sarcoma Research</t>
  </si>
  <si>
    <t>2045-3329</t>
  </si>
  <si>
    <t>Pastoralism</t>
  </si>
  <si>
    <t>2041-7136</t>
  </si>
  <si>
    <t>Israel Journal of Health Policy Research</t>
  </si>
  <si>
    <t>2045-4015</t>
  </si>
  <si>
    <t>Clinical and Translational Allergy</t>
  </si>
  <si>
    <t>2045-7022</t>
  </si>
  <si>
    <t>Cell Regeneration</t>
  </si>
  <si>
    <t>2045-9769</t>
  </si>
  <si>
    <t>BMC Biophysics</t>
  </si>
  <si>
    <t>2046-1682</t>
  </si>
  <si>
    <t>Tijdschrift voor Urologie</t>
  </si>
  <si>
    <t>2211-4718</t>
  </si>
  <si>
    <t>Cilia</t>
  </si>
  <si>
    <t>2046-2530</t>
  </si>
  <si>
    <t>International Journal of Pediatric Endocrinology</t>
  </si>
  <si>
    <t>1687-9856</t>
  </si>
  <si>
    <t>EURASIP Journal on Embedded Systems</t>
  </si>
  <si>
    <t>1687-3963</t>
  </si>
  <si>
    <t>Review of Religious Research</t>
  </si>
  <si>
    <t>2211-4866</t>
  </si>
  <si>
    <t>Natural Products and Bioprospecting</t>
  </si>
  <si>
    <t>2192-2209</t>
  </si>
  <si>
    <t>Human-Centric Computing and Information Sciences</t>
  </si>
  <si>
    <t>2192-1962</t>
  </si>
  <si>
    <t>EURO Journal on Computational Optimization</t>
  </si>
  <si>
    <t>2192-4414</t>
  </si>
  <si>
    <t>EURO Journal on Transportation and Logistics</t>
  </si>
  <si>
    <t>2192-4384</t>
  </si>
  <si>
    <t>Journal on Data Semantics</t>
  </si>
  <si>
    <t>1861-2040</t>
  </si>
  <si>
    <t>International Journal of Disaster Risk Science</t>
  </si>
  <si>
    <t>2192-6395</t>
  </si>
  <si>
    <t>Deutsche Dermatologie</t>
  </si>
  <si>
    <t>2731-7706</t>
  </si>
  <si>
    <t>NeuroTransmitter</t>
  </si>
  <si>
    <t>2196-6397</t>
  </si>
  <si>
    <t>Innovative Verwaltung</t>
  </si>
  <si>
    <t>2192-9068</t>
  </si>
  <si>
    <t>Bankmagazin</t>
  </si>
  <si>
    <t>2192-8770</t>
  </si>
  <si>
    <t>Versicherungsmagazin</t>
  </si>
  <si>
    <t>2192-8622</t>
  </si>
  <si>
    <t>Bankfachklasse</t>
  </si>
  <si>
    <t>2192-8665</t>
  </si>
  <si>
    <t>Sales Excellence</t>
  </si>
  <si>
    <t>2522-5979</t>
  </si>
  <si>
    <t>JOT Journal für Oberflächentechnik</t>
  </si>
  <si>
    <t>2192-869x</t>
  </si>
  <si>
    <t>adhäsion KLEBEN &amp; DICHTEN</t>
  </si>
  <si>
    <t>2192-8681</t>
  </si>
  <si>
    <t>MTZ - Motortechnische Zeitschrift</t>
  </si>
  <si>
    <t>2192-8843</t>
  </si>
  <si>
    <t>Wasserwirtschaft</t>
  </si>
  <si>
    <t>2192-8762</t>
  </si>
  <si>
    <t>ATZ - Automobiltechnische Zeitschrift</t>
  </si>
  <si>
    <t>2192-8800</t>
  </si>
  <si>
    <t>Wasser und Abfall</t>
  </si>
  <si>
    <t>2192-8754</t>
  </si>
  <si>
    <t>ATZelektronik</t>
  </si>
  <si>
    <t>2192-8878</t>
  </si>
  <si>
    <t>IST International Surface Technology</t>
  </si>
  <si>
    <t>2192-8703</t>
  </si>
  <si>
    <t>Lightweight Design</t>
  </si>
  <si>
    <t>2192-8738</t>
  </si>
  <si>
    <t>ATZproduktion</t>
  </si>
  <si>
    <t>2192-8886</t>
  </si>
  <si>
    <t>ATZheavy duty</t>
  </si>
  <si>
    <t>2524-8790</t>
  </si>
  <si>
    <t>ATZextra</t>
  </si>
  <si>
    <t>2195-1462</t>
  </si>
  <si>
    <t>Adhesion Adhesives + Sealants</t>
  </si>
  <si>
    <t>2195-6545</t>
  </si>
  <si>
    <t>ATZ worldwide</t>
  </si>
  <si>
    <t>2192-9076</t>
  </si>
  <si>
    <t>ATZproduction worldwide</t>
  </si>
  <si>
    <t>2524-8812</t>
  </si>
  <si>
    <t>MTZ worldwide</t>
  </si>
  <si>
    <t>2192-9114</t>
  </si>
  <si>
    <t>ATZelectronics worldwide</t>
  </si>
  <si>
    <t>2524-8804</t>
  </si>
  <si>
    <t>Perspectives on Medical Education</t>
  </si>
  <si>
    <t>2212-277x</t>
  </si>
  <si>
    <t>EURO Journal on Decision Processes</t>
  </si>
  <si>
    <t>2193-9446</t>
  </si>
  <si>
    <t>International Aquatic Research</t>
  </si>
  <si>
    <t>2008-6970</t>
  </si>
  <si>
    <t>International Nano Letters</t>
  </si>
  <si>
    <t>2228-5326</t>
  </si>
  <si>
    <t>International Journal of Industrial Chemistry</t>
  </si>
  <si>
    <t>2228-5547</t>
  </si>
  <si>
    <t>International Journal of Advanced Structural Engineering</t>
  </si>
  <si>
    <t>2008-6695</t>
  </si>
  <si>
    <t>Journal of Industrial Engineering International</t>
  </si>
  <si>
    <t>2251-712x</t>
  </si>
  <si>
    <t>International Journal of Recycling of Organic Waste in Agriculture</t>
  </si>
  <si>
    <t>2251-7715</t>
  </si>
  <si>
    <t>Journal of Theoretical and Applied Physics</t>
  </si>
  <si>
    <t>2251-7235</t>
  </si>
  <si>
    <t>International Journal of Energy and Environmental Engineering</t>
  </si>
  <si>
    <t>2251-6832</t>
  </si>
  <si>
    <t>Mathematical Sciences</t>
  </si>
  <si>
    <t>2251-7456</t>
  </si>
  <si>
    <t>Journal of Nanostructure in Chemistry</t>
  </si>
  <si>
    <t>2193-8865</t>
  </si>
  <si>
    <t>ATZextra worldwide</t>
  </si>
  <si>
    <t>2195-1489</t>
  </si>
  <si>
    <t>Auto Tech Review</t>
  </si>
  <si>
    <t>2347-9434</t>
  </si>
  <si>
    <t>Cardiology and Therapy</t>
  </si>
  <si>
    <t>2193-6544</t>
  </si>
  <si>
    <t>Neurology and Therapy</t>
  </si>
  <si>
    <t>2193-6536</t>
  </si>
  <si>
    <t>Infectious Diseases and Therapy</t>
  </si>
  <si>
    <t>2193-6382</t>
  </si>
  <si>
    <t>Pain and Therapy</t>
  </si>
  <si>
    <t>2193-651x</t>
  </si>
  <si>
    <t>Ophthalmology and Therapy</t>
  </si>
  <si>
    <t>2193-6528</t>
  </si>
  <si>
    <t>Current Pathobiology Reports</t>
  </si>
  <si>
    <t>2167-485X</t>
  </si>
  <si>
    <t>Journal of Advanced Ceramics</t>
  </si>
  <si>
    <t>2227-8508</t>
  </si>
  <si>
    <t>Culture and Brain</t>
  </si>
  <si>
    <t>2193-8660</t>
  </si>
  <si>
    <t>Clinical and Translational Medicine</t>
  </si>
  <si>
    <t>2001-1326</t>
  </si>
  <si>
    <t>IZA Journal of Labor Economics</t>
  </si>
  <si>
    <t>2193-8997</t>
  </si>
  <si>
    <t>IZA Journal of Labor Policy</t>
  </si>
  <si>
    <t>2193-9004</t>
  </si>
  <si>
    <t>IZA Journal of Development and Migration</t>
  </si>
  <si>
    <t>2520-1786</t>
  </si>
  <si>
    <t>Progress in Biomaterials</t>
  </si>
  <si>
    <t>2194-0517</t>
  </si>
  <si>
    <t>ALTEX Proceedings</t>
  </si>
  <si>
    <t>2194-0479</t>
  </si>
  <si>
    <t>Multidisciplinary Respiratory Medicine</t>
  </si>
  <si>
    <t>2049-6958</t>
  </si>
  <si>
    <t>Drugs in R&amp;D</t>
  </si>
  <si>
    <t>1179-6901</t>
  </si>
  <si>
    <t>PharmacoEconomics &amp; Outcomes News</t>
  </si>
  <si>
    <t>1179-2043</t>
  </si>
  <si>
    <t>PharmacoEconomics - Spanish Research Articles</t>
  </si>
  <si>
    <t>1989-5453</t>
  </si>
  <si>
    <t>Complex Adaptive Systems Modeling</t>
  </si>
  <si>
    <t>2194-3206</t>
  </si>
  <si>
    <t>Visualization in Engineering</t>
  </si>
  <si>
    <t>2213-7459</t>
  </si>
  <si>
    <t>Lettera Matematica</t>
  </si>
  <si>
    <t>2281-5937</t>
  </si>
  <si>
    <t>Journal for ImmunoTherapy of Cancer</t>
  </si>
  <si>
    <t>2051-1426</t>
  </si>
  <si>
    <t>Empirical Research in Vocational Education and Training</t>
  </si>
  <si>
    <t>1877-6345</t>
  </si>
  <si>
    <t>Journal of Otolaryngology - Head &amp; Neck Surgery</t>
  </si>
  <si>
    <t>1916-0216</t>
  </si>
  <si>
    <t>Quantitative Biology</t>
  </si>
  <si>
    <t>2095-4697</t>
  </si>
  <si>
    <t>Oncology and Therapy</t>
  </si>
  <si>
    <t>2366-1089</t>
  </si>
  <si>
    <t>Journal of Statistical Distributions and Applications</t>
  </si>
  <si>
    <t>2195-5832</t>
  </si>
  <si>
    <t>Latin American Economic Review</t>
  </si>
  <si>
    <t>2196-436x</t>
  </si>
  <si>
    <t>Life Sciences, Society and Policy</t>
  </si>
  <si>
    <t>2195-7819</t>
  </si>
  <si>
    <t>Railway Engineering Science</t>
  </si>
  <si>
    <t>2662-4753</t>
  </si>
  <si>
    <t>Large-scale Assessments in Education</t>
  </si>
  <si>
    <t>2196-0739</t>
  </si>
  <si>
    <t>Friction</t>
  </si>
  <si>
    <t>2223-7704</t>
  </si>
  <si>
    <t>Journal of Pharmaceutical Policy and Practice</t>
  </si>
  <si>
    <t>2052-3211</t>
  </si>
  <si>
    <t>Functional Linguistics</t>
  </si>
  <si>
    <t>2196-419x</t>
  </si>
  <si>
    <t>Journal of Fetal Medicine</t>
  </si>
  <si>
    <t>2348-8859</t>
  </si>
  <si>
    <t>Applied Adhesion Science</t>
  </si>
  <si>
    <t>2196-4351</t>
  </si>
  <si>
    <t>Journal of Modern Power Systems and Clean Energy</t>
  </si>
  <si>
    <t>2196-5420</t>
  </si>
  <si>
    <t>Arnold Mathematical Journal</t>
  </si>
  <si>
    <t>2199-6806</t>
  </si>
  <si>
    <t>Triple Helix</t>
  </si>
  <si>
    <t>2197-1927</t>
  </si>
  <si>
    <t>Lexicography</t>
  </si>
  <si>
    <t>2197-4306</t>
  </si>
  <si>
    <t>BMC Obesity</t>
  </si>
  <si>
    <t>2052-9538</t>
  </si>
  <si>
    <t>Journal of Experimental Orthopaedics</t>
  </si>
  <si>
    <t>2197-1153</t>
  </si>
  <si>
    <t>Computational Social Networks</t>
  </si>
  <si>
    <t>2197-4314</t>
  </si>
  <si>
    <t>Avian Research</t>
  </si>
  <si>
    <t>2053-7166</t>
  </si>
  <si>
    <t>Forest Ecosystems</t>
  </si>
  <si>
    <t>2197-5620</t>
  </si>
  <si>
    <t>Computational Astrophysics and Cosmology</t>
  </si>
  <si>
    <t>2197-7909</t>
  </si>
  <si>
    <t>Cerebellum &amp; Ataxias</t>
  </si>
  <si>
    <t>2053-8871</t>
  </si>
  <si>
    <t>Advanced Structural and Chemical Imaging</t>
  </si>
  <si>
    <t>2198-0926</t>
  </si>
  <si>
    <t>Business Research</t>
  </si>
  <si>
    <t>2198-2627</t>
  </si>
  <si>
    <t>Women's Midlife Health</t>
  </si>
  <si>
    <t>2054-2690</t>
  </si>
  <si>
    <t>European Cytokine Network</t>
  </si>
  <si>
    <t>1952-4005</t>
  </si>
  <si>
    <t>European Journal of Dermatology</t>
  </si>
  <si>
    <t>1952-4013</t>
  </si>
  <si>
    <t>Journal of Biological Research-Thessaloniki</t>
  </si>
  <si>
    <t>2241-5793</t>
  </si>
  <si>
    <t>The Journal of Chinese Sociology</t>
  </si>
  <si>
    <t>2198-2635</t>
  </si>
  <si>
    <t>Smart Water</t>
  </si>
  <si>
    <t>2198-2619</t>
  </si>
  <si>
    <t>Geron</t>
  </si>
  <si>
    <t>2352-1880</t>
  </si>
  <si>
    <t>International Journal of Child Care and Education Policy</t>
  </si>
  <si>
    <t>2288-6729</t>
  </si>
  <si>
    <t>Asthma Research and Practice</t>
  </si>
  <si>
    <t>2054-7064</t>
  </si>
  <si>
    <t>Journal of Clinical Movement Disorders</t>
  </si>
  <si>
    <t>2054-7072</t>
  </si>
  <si>
    <t>Fertility Research and Practice</t>
  </si>
  <si>
    <t>2054-7099</t>
  </si>
  <si>
    <t>Fizier</t>
  </si>
  <si>
    <t>Rheumatology and Therapy</t>
  </si>
  <si>
    <t>2198-6584</t>
  </si>
  <si>
    <t>Mechanics of Advanced Materials and Modern Processes</t>
  </si>
  <si>
    <t>2198-7874</t>
  </si>
  <si>
    <t>Military Medical Research</t>
  </si>
  <si>
    <t>2054-9369</t>
  </si>
  <si>
    <t>International Journal of Coal Science &amp; Technology</t>
  </si>
  <si>
    <t>2198-7823</t>
  </si>
  <si>
    <t>Surgical Case Reports</t>
  </si>
  <si>
    <t>2198-7793</t>
  </si>
  <si>
    <t>Drug Safety - Case Reports</t>
  </si>
  <si>
    <t>2198-977x</t>
  </si>
  <si>
    <t>Drugs - Real World Outcomes</t>
  </si>
  <si>
    <t>2198-9788</t>
  </si>
  <si>
    <t>Clinical Phytoscience</t>
  </si>
  <si>
    <t>2199-1197</t>
  </si>
  <si>
    <t>Journal of Pediatric Neuropsychology</t>
  </si>
  <si>
    <t>2199-2673</t>
  </si>
  <si>
    <t>Biomaterials Research</t>
  </si>
  <si>
    <t>2055-7124</t>
  </si>
  <si>
    <t>Financial Innovation</t>
  </si>
  <si>
    <t>2199-4730</t>
  </si>
  <si>
    <t>Asian Journal of German and European Studies</t>
  </si>
  <si>
    <t>2199-4579</t>
  </si>
  <si>
    <t>Urban Rail Transit</t>
  </si>
  <si>
    <t>2199-6679</t>
  </si>
  <si>
    <t>The Computer Games Journal</t>
  </si>
  <si>
    <t>2052-773X</t>
  </si>
  <si>
    <t>Cancer Communications</t>
  </si>
  <si>
    <t>2523-3548</t>
  </si>
  <si>
    <t>Journal of the Economic Science Association</t>
  </si>
  <si>
    <t>2199-6776</t>
  </si>
  <si>
    <t>Clinical Hypertension</t>
  </si>
  <si>
    <t>2056-5909</t>
  </si>
  <si>
    <t>International Journal of Quality Innovation</t>
  </si>
  <si>
    <t>2363-7021</t>
  </si>
  <si>
    <t>coaching | theorie &amp; praxis</t>
  </si>
  <si>
    <t>2364-5148</t>
  </si>
  <si>
    <t>Biomanufacturing Reviews</t>
  </si>
  <si>
    <t>2363-5088</t>
  </si>
  <si>
    <t>Indian Journal of International Law</t>
  </si>
  <si>
    <t>2199-7411</t>
  </si>
  <si>
    <t>Archives of Physiotherapy</t>
  </si>
  <si>
    <t>2057-0082</t>
  </si>
  <si>
    <t>Journal of Congenital Cardiology</t>
  </si>
  <si>
    <t>2056-7251</t>
  </si>
  <si>
    <t>Open Geospatial Data, Software and Standards</t>
  </si>
  <si>
    <t>2363-7501</t>
  </si>
  <si>
    <t>Public Health Reviews</t>
  </si>
  <si>
    <t>2107-6952</t>
  </si>
  <si>
    <t>Chinese Neurosurgical Journal</t>
  </si>
  <si>
    <t>2057-4967</t>
  </si>
  <si>
    <t>Data Science and Engineering</t>
  </si>
  <si>
    <t>2364-1541</t>
  </si>
  <si>
    <t>List Forum für Wirtschafts- und Finanzpolitik</t>
  </si>
  <si>
    <t>2364-3943</t>
  </si>
  <si>
    <t>Asia-Pacific Science Education</t>
  </si>
  <si>
    <t>2364-1177</t>
  </si>
  <si>
    <t>Pulmonary Therapy</t>
  </si>
  <si>
    <t>2364-1746</t>
  </si>
  <si>
    <t>Burns and Trauma</t>
  </si>
  <si>
    <t>2321-3876</t>
  </si>
  <si>
    <t>Research and Practice in Technology Enhanced Learning</t>
  </si>
  <si>
    <t>1793-7078</t>
  </si>
  <si>
    <t>Big Data Analytics</t>
  </si>
  <si>
    <t>2058-6345</t>
  </si>
  <si>
    <t>Biophysics Reports</t>
  </si>
  <si>
    <t>2364-3420</t>
  </si>
  <si>
    <t>Zeitschrift für Immobilienökonomie</t>
  </si>
  <si>
    <t>2198-8021</t>
  </si>
  <si>
    <t>Soziale Probleme</t>
  </si>
  <si>
    <t>2364-3951</t>
  </si>
  <si>
    <t>arktos</t>
  </si>
  <si>
    <t>2364-9461</t>
  </si>
  <si>
    <t>Granular Computing</t>
  </si>
  <si>
    <t>2364-4974</t>
  </si>
  <si>
    <t>IPSJ Transactions on Computer Vision and Applications</t>
  </si>
  <si>
    <t>1882-6695</t>
  </si>
  <si>
    <t>Computational Visual Media</t>
  </si>
  <si>
    <t>2096-0662</t>
  </si>
  <si>
    <t>Renal Replacement Therapy</t>
  </si>
  <si>
    <t>2059-1381</t>
  </si>
  <si>
    <t>Managementforschung</t>
  </si>
  <si>
    <t>2366-6137</t>
  </si>
  <si>
    <t>Living Reviews in Relativity</t>
  </si>
  <si>
    <t>1433-8351</t>
  </si>
  <si>
    <t>Living Reviews in Computational Astrophysics</t>
  </si>
  <si>
    <t>2365-0524</t>
  </si>
  <si>
    <t>Living Reviews in Solar Physics</t>
  </si>
  <si>
    <t>1614-4961</t>
  </si>
  <si>
    <t>Evidence-Based Endodontics</t>
  </si>
  <si>
    <t>2364-9526</t>
  </si>
  <si>
    <t>Asian Journal of Sustainability and Social Responsibility</t>
  </si>
  <si>
    <t>2365-6417</t>
  </si>
  <si>
    <t>TvV Tijdschrift voor Verzorgenden</t>
  </si>
  <si>
    <t>2468-1350</t>
  </si>
  <si>
    <t>TVZ - Verpleegkunde in praktijk en wetenschap</t>
  </si>
  <si>
    <t>2468-1342</t>
  </si>
  <si>
    <t>Zorg + Welzijn</t>
  </si>
  <si>
    <t>2468-1369</t>
  </si>
  <si>
    <t>Zorgvisie tech</t>
  </si>
  <si>
    <t>2662-7019</t>
  </si>
  <si>
    <t>Zorgvisie</t>
  </si>
  <si>
    <t>2468-1415</t>
  </si>
  <si>
    <t>Kinderopvangtotaal - op de groep</t>
  </si>
  <si>
    <t>2468-1393</t>
  </si>
  <si>
    <t>Kinderopvangtotaal - Management</t>
  </si>
  <si>
    <t>2468-1385</t>
  </si>
  <si>
    <t>Nursing</t>
  </si>
  <si>
    <t>2468-1431</t>
  </si>
  <si>
    <t>Sociaal Bestek</t>
  </si>
  <si>
    <t>2468-1377</t>
  </si>
  <si>
    <t>Cancers of the Head &amp; Neck</t>
  </si>
  <si>
    <t>2059-7347</t>
  </si>
  <si>
    <t>Marine Biodiversity Records</t>
  </si>
  <si>
    <t>1755-2672</t>
  </si>
  <si>
    <t>Translational Medicine Communications</t>
  </si>
  <si>
    <t>2396-832X</t>
  </si>
  <si>
    <t>Cancer Convergence</t>
  </si>
  <si>
    <t>2366-6196</t>
  </si>
  <si>
    <t>International Journal of Educational Technology in Higher Education</t>
  </si>
  <si>
    <t>2365-9440</t>
  </si>
  <si>
    <t>Fisheries and Aquatic Sciences</t>
  </si>
  <si>
    <t>2234-1757</t>
  </si>
  <si>
    <t>Applied Cancer Research</t>
  </si>
  <si>
    <t>1980-5578</t>
  </si>
  <si>
    <t>Organizational Design and Enterprise Engineering</t>
  </si>
  <si>
    <t>2367-3575</t>
  </si>
  <si>
    <t>Childhood Vulnerability Journal</t>
  </si>
  <si>
    <t>2520-808X</t>
  </si>
  <si>
    <t>International Journal of Anthropology and Ethnology</t>
  </si>
  <si>
    <t>2366-1003</t>
  </si>
  <si>
    <t>Journal of Information Technology</t>
  </si>
  <si>
    <t>1466-4437</t>
  </si>
  <si>
    <t>Journal of Information Technology Teaching Cases</t>
  </si>
  <si>
    <t>2043-8869</t>
  </si>
  <si>
    <t>Feminist Review</t>
  </si>
  <si>
    <t>1466-4380</t>
  </si>
  <si>
    <t>International Politics Reviews</t>
  </si>
  <si>
    <t>2050-2990</t>
  </si>
  <si>
    <t>Economic &amp; Labour Market Review</t>
  </si>
  <si>
    <t>Financial statistics</t>
  </si>
  <si>
    <t>monthly digest of statistics</t>
  </si>
  <si>
    <t>ATZheavy duty worldwide</t>
  </si>
  <si>
    <t>2524-8774</t>
  </si>
  <si>
    <t>Laboratory Investigation</t>
  </si>
  <si>
    <t>1530-0307</t>
  </si>
  <si>
    <t>Modern Pathology</t>
  </si>
  <si>
    <t>1530-0285</t>
  </si>
  <si>
    <t>Mucosal Immunology</t>
  </si>
  <si>
    <t>1935-3456</t>
  </si>
  <si>
    <t>The American Journal of Gastroenterology</t>
  </si>
  <si>
    <t>1572-0241</t>
  </si>
  <si>
    <t>The ISME Journal</t>
  </si>
  <si>
    <t>1751-7370</t>
  </si>
  <si>
    <t>BDJ Team</t>
  </si>
  <si>
    <t>2054-7617</t>
  </si>
  <si>
    <t>Clinical and Translational Gastroenterology</t>
  </si>
  <si>
    <t>2155-384X</t>
  </si>
  <si>
    <t>Genetics in Medicine</t>
  </si>
  <si>
    <t>1530-0366</t>
  </si>
  <si>
    <t>Horticulture Research</t>
  </si>
  <si>
    <t>2052-7276</t>
  </si>
  <si>
    <t>Schmalenbach Business Review</t>
  </si>
  <si>
    <t>2194-072X</t>
  </si>
  <si>
    <t>Activitas Nervosa Superior</t>
  </si>
  <si>
    <t>2510-2788</t>
  </si>
  <si>
    <t>Schmalenbach Journal of Business Research</t>
  </si>
  <si>
    <t>2366-6153</t>
  </si>
  <si>
    <t>Journal of the European Optical Society-Rapid Publications</t>
  </si>
  <si>
    <t>1990-2573</t>
  </si>
  <si>
    <t>Nature Plants</t>
  </si>
  <si>
    <t>2055-0278</t>
  </si>
  <si>
    <t>GZ - Psychologie</t>
  </si>
  <si>
    <t>1879-5099</t>
  </si>
  <si>
    <t>MTZextra</t>
  </si>
  <si>
    <t>2509-4599</t>
  </si>
  <si>
    <t>Sonderprojekte ATZ/MTZ</t>
  </si>
  <si>
    <t>2509-4610</t>
  </si>
  <si>
    <t>Sonderprojekte ATZ/MTZ worldwide</t>
  </si>
  <si>
    <t>2509-4688</t>
  </si>
  <si>
    <t>Journal of Well-Being Assessment</t>
  </si>
  <si>
    <t>2509-4637</t>
  </si>
  <si>
    <t>ExRNA</t>
  </si>
  <si>
    <t>2398-0060</t>
  </si>
  <si>
    <t>Probability, Uncertainty and Quantitative Risk</t>
  </si>
  <si>
    <t>2367-0126</t>
  </si>
  <si>
    <t>Oral Cancer</t>
  </si>
  <si>
    <t>2509-8837</t>
  </si>
  <si>
    <t>Nature Astronomy</t>
  </si>
  <si>
    <t>2397-3366</t>
  </si>
  <si>
    <t>Nature Biomedical Engineering</t>
  </si>
  <si>
    <t>2157-846x</t>
  </si>
  <si>
    <t>Nature Cell Biology</t>
  </si>
  <si>
    <t>1476-4679</t>
  </si>
  <si>
    <t>Nature Chemistry</t>
  </si>
  <si>
    <t>1755-4349</t>
  </si>
  <si>
    <t>Nature Climate Change</t>
  </si>
  <si>
    <t>1758-6798</t>
  </si>
  <si>
    <t>Nature Ecology &amp; Evolution</t>
  </si>
  <si>
    <t>2397-334x</t>
  </si>
  <si>
    <t>Nature Energy</t>
  </si>
  <si>
    <t>2058-7546</t>
  </si>
  <si>
    <t>Nature Geoscience</t>
  </si>
  <si>
    <t>1752-0908</t>
  </si>
  <si>
    <t>Nature Human Behaviour</t>
  </si>
  <si>
    <t>2397-3374</t>
  </si>
  <si>
    <t>Nature Materials</t>
  </si>
  <si>
    <t>1476-4660</t>
  </si>
  <si>
    <t>Nature Microbiology</t>
  </si>
  <si>
    <t>2058-5276</t>
  </si>
  <si>
    <t>Nature Nanotechnology</t>
  </si>
  <si>
    <t>1748-3395</t>
  </si>
  <si>
    <t>Nature Photonics</t>
  </si>
  <si>
    <t>1749-4893</t>
  </si>
  <si>
    <t>Nature Physics</t>
  </si>
  <si>
    <t>1745-2481</t>
  </si>
  <si>
    <t>Nature Reviews Cancer</t>
  </si>
  <si>
    <t>1474-1768</t>
  </si>
  <si>
    <t>Nature Reviews Cardiology</t>
  </si>
  <si>
    <t>1759-5010</t>
  </si>
  <si>
    <t>Nature Reviews Chemistry</t>
  </si>
  <si>
    <t>2397-3358</t>
  </si>
  <si>
    <t>Nature Reviews Clinical Oncology</t>
  </si>
  <si>
    <t>1759-4782</t>
  </si>
  <si>
    <t>Nature Reviews Disease Primers</t>
  </si>
  <si>
    <t>2056-676x</t>
  </si>
  <si>
    <t>Nature Reviews Drug Discovery</t>
  </si>
  <si>
    <t>1474-1784</t>
  </si>
  <si>
    <t>Nature Reviews Endocrinology</t>
  </si>
  <si>
    <t>1759-5037</t>
  </si>
  <si>
    <t>Nature Reviews Gastroenterology &amp; Hepatology</t>
  </si>
  <si>
    <t>1759-5053</t>
  </si>
  <si>
    <t>Nature Reviews Genetics</t>
  </si>
  <si>
    <t>1471-0064</t>
  </si>
  <si>
    <t>Nature Reviews Immunology</t>
  </si>
  <si>
    <t>1474-1741</t>
  </si>
  <si>
    <t>Nature Reviews Materials</t>
  </si>
  <si>
    <t>2058-8437</t>
  </si>
  <si>
    <t>Nature Reviews Microbiology</t>
  </si>
  <si>
    <t>1740-1534</t>
  </si>
  <si>
    <t>Nature Reviews Molecular Cell Biology</t>
  </si>
  <si>
    <t>1471-0080</t>
  </si>
  <si>
    <t>Nature Reviews Nephrology</t>
  </si>
  <si>
    <t>1759-507x</t>
  </si>
  <si>
    <t>Nature Reviews Neurology</t>
  </si>
  <si>
    <t>1759-4766</t>
  </si>
  <si>
    <t>Nature Reviews Neuroscience</t>
  </si>
  <si>
    <t>1471-0048</t>
  </si>
  <si>
    <t>Nature Reviews Rheumatology</t>
  </si>
  <si>
    <t>1759-4804</t>
  </si>
  <si>
    <t>Nature Reviews Urology</t>
  </si>
  <si>
    <t>1759-4820</t>
  </si>
  <si>
    <t>Nature</t>
  </si>
  <si>
    <t>1476-4687</t>
  </si>
  <si>
    <t>Nature Biotechnology</t>
  </si>
  <si>
    <t>1546-1696</t>
  </si>
  <si>
    <t>Nature Genetics</t>
  </si>
  <si>
    <t>1546-1718</t>
  </si>
  <si>
    <t>Nature Chemical Biology</t>
  </si>
  <si>
    <t>1552-4469</t>
  </si>
  <si>
    <t>Nature Immunology</t>
  </si>
  <si>
    <t>1529-2916</t>
  </si>
  <si>
    <t>Nature Medicine</t>
  </si>
  <si>
    <t>1546-170x</t>
  </si>
  <si>
    <t>Nature Methods</t>
  </si>
  <si>
    <t>1548-7105</t>
  </si>
  <si>
    <t>Nature Neuroscience</t>
  </si>
  <si>
    <t>1546-1726</t>
  </si>
  <si>
    <t>Nature Structural &amp; Molecular Biology</t>
  </si>
  <si>
    <t>1545-9985</t>
  </si>
  <si>
    <t>Nature Digest</t>
  </si>
  <si>
    <t>2424-0702</t>
  </si>
  <si>
    <t>Nature Protocols</t>
  </si>
  <si>
    <t>1750-2799</t>
  </si>
  <si>
    <t>Protection and Control of Modern Power Systems</t>
  </si>
  <si>
    <t>2367-0983</t>
  </si>
  <si>
    <t>Journal on Vehicle Routing Algorithms</t>
  </si>
  <si>
    <t>2367-3605</t>
  </si>
  <si>
    <t>Journal of Ecology and Environment</t>
  </si>
  <si>
    <t>2288-1220</t>
  </si>
  <si>
    <t>Spektrum der Wissenschaft</t>
  </si>
  <si>
    <t>Gehirn und Geist</t>
  </si>
  <si>
    <t>Sterne und Weltraum</t>
  </si>
  <si>
    <t>Journal of Communications and Information Networks</t>
  </si>
  <si>
    <t>2509-3312</t>
  </si>
  <si>
    <t>Scientific American</t>
  </si>
  <si>
    <t>1946-7087</t>
  </si>
  <si>
    <t>Scientific American Mind</t>
  </si>
  <si>
    <t>PharmacoEconomics - Open</t>
  </si>
  <si>
    <t>2509-4254</t>
  </si>
  <si>
    <t>Data-Enabled Discovery and Applications</t>
  </si>
  <si>
    <t>2510-1161</t>
  </si>
  <si>
    <t>Biomedical Dermatology</t>
  </si>
  <si>
    <t>2398-8460</t>
  </si>
  <si>
    <t>Lightweight Design Worldwide</t>
  </si>
  <si>
    <t>2510-2877</t>
  </si>
  <si>
    <t>Orthopädie und Unfallchirurgie</t>
  </si>
  <si>
    <t>2193-5262</t>
  </si>
  <si>
    <t>Energy Transitions</t>
  </si>
  <si>
    <t>2520-114x</t>
  </si>
  <si>
    <t>Nanomanufacturing and Metrology</t>
  </si>
  <si>
    <t>2520-8128</t>
  </si>
  <si>
    <t>Nature Sustainability</t>
  </si>
  <si>
    <t>2398-9629</t>
  </si>
  <si>
    <t>Nature Electronics</t>
  </si>
  <si>
    <t>2520-1131</t>
  </si>
  <si>
    <t>Nature Catalysis</t>
  </si>
  <si>
    <t>2520-1158</t>
  </si>
  <si>
    <t>Egyptian Journal of Forensic Sciences</t>
  </si>
  <si>
    <t>2090-5939</t>
  </si>
  <si>
    <t>The Journal of Basic and Applied Zoology</t>
  </si>
  <si>
    <t>2090-990X</t>
  </si>
  <si>
    <t>Swiss Journal of Economics and Statistics</t>
  </si>
  <si>
    <t>2235-6282</t>
  </si>
  <si>
    <t>return</t>
  </si>
  <si>
    <t>2520-8187</t>
  </si>
  <si>
    <t>Journal für Mineralstoffwechsel &amp; Muskuloskelettale Erkrankungen</t>
  </si>
  <si>
    <t>2412-8287</t>
  </si>
  <si>
    <t>Journal für Urologie und Urogynäkologie/Österreich</t>
  </si>
  <si>
    <t>1680-9424</t>
  </si>
  <si>
    <t>The Egyptian Journal of Neurology, Psychiatry and Neurosurgery</t>
  </si>
  <si>
    <t>1687-8329</t>
  </si>
  <si>
    <t>Egyptian Journal of Neurosurgery</t>
  </si>
  <si>
    <t>2520-8225</t>
  </si>
  <si>
    <t>CCF Transactions on Networking</t>
  </si>
  <si>
    <t>2520-8470</t>
  </si>
  <si>
    <t>Surgical and Experimental Pathology</t>
  </si>
  <si>
    <t>2520-8454</t>
  </si>
  <si>
    <t>Ain-Shams Journal of Anesthesiology</t>
  </si>
  <si>
    <t>2090-925x</t>
  </si>
  <si>
    <t>geriatrie-report</t>
  </si>
  <si>
    <t>2520-8950</t>
  </si>
  <si>
    <t>east asian community review</t>
  </si>
  <si>
    <t>2522-0683</t>
  </si>
  <si>
    <t>Nature Reviews Physics</t>
  </si>
  <si>
    <t>2522-5820</t>
  </si>
  <si>
    <t>Nature Metabolism</t>
  </si>
  <si>
    <t>2522-5812</t>
  </si>
  <si>
    <t>Nature Machine Intelligence</t>
  </si>
  <si>
    <t>2522-5839</t>
  </si>
  <si>
    <t>Metaheuristics</t>
  </si>
  <si>
    <t>2522-8994</t>
  </si>
  <si>
    <t>Bulletin of the National Research Centre</t>
  </si>
  <si>
    <t>2522-8307</t>
  </si>
  <si>
    <t>Onko News Austria</t>
  </si>
  <si>
    <t>Digitale Welt</t>
  </si>
  <si>
    <t>2569-1996</t>
  </si>
  <si>
    <t>Journal of Cotton Research</t>
  </si>
  <si>
    <t>2523-3254</t>
  </si>
  <si>
    <t>Cybersecurity</t>
  </si>
  <si>
    <t>2523-3246</t>
  </si>
  <si>
    <t>Measurement Instruments for the Social Sciences</t>
  </si>
  <si>
    <t>2523-8930</t>
  </si>
  <si>
    <t>Keramische Zeitschrift</t>
  </si>
  <si>
    <t>2523-8949</t>
  </si>
  <si>
    <t>Interceram - International Ceramic Review</t>
  </si>
  <si>
    <t>2523-8957</t>
  </si>
  <si>
    <t>The Journal of Prevention of Alzheimer's Disease</t>
  </si>
  <si>
    <t>2426-0266</t>
  </si>
  <si>
    <t>The Journal of Frailty &amp; Aging</t>
  </si>
  <si>
    <t>2273-4309</t>
  </si>
  <si>
    <t>NeuroCommons</t>
  </si>
  <si>
    <t>2524-4159</t>
  </si>
  <si>
    <t>International Journal of Arrhythmia</t>
  </si>
  <si>
    <t>2466-1171</t>
  </si>
  <si>
    <t>DGNeurologie</t>
  </si>
  <si>
    <t>2524-3454</t>
  </si>
  <si>
    <t>BMC Chemical Engineering</t>
  </si>
  <si>
    <t>2524-4175</t>
  </si>
  <si>
    <t>Phytopathology Research</t>
  </si>
  <si>
    <t>2524-4167</t>
  </si>
  <si>
    <t>Signals</t>
  </si>
  <si>
    <t>2524-4450</t>
  </si>
  <si>
    <t>Visual Computing for Industry, Biomedicine, and Art</t>
  </si>
  <si>
    <t>2524-4442</t>
  </si>
  <si>
    <t>Acta Epileptologica</t>
  </si>
  <si>
    <t>2524-4434</t>
  </si>
  <si>
    <t>BMC Energy</t>
  </si>
  <si>
    <t>2524-4469</t>
  </si>
  <si>
    <t>Journal of Palaeogeography</t>
  </si>
  <si>
    <t>2524-4507</t>
  </si>
  <si>
    <t>Leadership, Education, Personality: An Interdisciplinary Journal</t>
  </si>
  <si>
    <t>2524-6178</t>
  </si>
  <si>
    <t>BMC Mechanical Engineering</t>
  </si>
  <si>
    <t>2524-4949</t>
  </si>
  <si>
    <t>Europäische Sprachen im Kontrast | European Languages in Contrast</t>
  </si>
  <si>
    <t>2524-7689</t>
  </si>
  <si>
    <t>Advances in Aerodynamics</t>
  </si>
  <si>
    <t>2524-6992</t>
  </si>
  <si>
    <t>Journal of Ethnic Foods</t>
  </si>
  <si>
    <t>2352-619X</t>
  </si>
  <si>
    <t>Journal of the Egyptian Mathematical Society</t>
  </si>
  <si>
    <t>2090-9128</t>
  </si>
  <si>
    <t>npj Sustainable Oceans</t>
  </si>
  <si>
    <t>2524-759X</t>
  </si>
  <si>
    <t>Collagen and Leather</t>
  </si>
  <si>
    <t>2731-6998</t>
  </si>
  <si>
    <t>Laboratory Animal Research</t>
  </si>
  <si>
    <t>2233-7660</t>
  </si>
  <si>
    <t>BMC Materials</t>
  </si>
  <si>
    <t>2524-8138</t>
  </si>
  <si>
    <t>Clays and Clay Minerals</t>
  </si>
  <si>
    <t>1552-8367</t>
  </si>
  <si>
    <t>Innovation and Education</t>
  </si>
  <si>
    <t>2524-8502</t>
  </si>
  <si>
    <t>Advanced Bionics, Biokinetics and Biocybernetics</t>
  </si>
  <si>
    <t>2662-2025</t>
  </si>
  <si>
    <t>IMA Fungus</t>
  </si>
  <si>
    <t>2210-6359</t>
  </si>
  <si>
    <t>Nature Food</t>
  </si>
  <si>
    <t>2662-1355</t>
  </si>
  <si>
    <t>Nature Reviews Earth &amp; Environment</t>
  </si>
  <si>
    <t>2662-138x</t>
  </si>
  <si>
    <t>Nature Cancer</t>
  </si>
  <si>
    <t>2662-1347</t>
  </si>
  <si>
    <t>Knee Surgery &amp; Related Research</t>
  </si>
  <si>
    <t>2234-2451</t>
  </si>
  <si>
    <t>Satellite Navigation</t>
  </si>
  <si>
    <t>2662-1363</t>
  </si>
  <si>
    <t>Disciplinary and Interdisciplinary Science Education Research</t>
  </si>
  <si>
    <t>2662-2300</t>
  </si>
  <si>
    <t>Egyptian Journal of Medical Human Genetics</t>
  </si>
  <si>
    <t>2090-2441</t>
  </si>
  <si>
    <t>Middle East Fertility Society Journal</t>
  </si>
  <si>
    <t>2090-3251</t>
  </si>
  <si>
    <t>The Egyptian Heart Journal</t>
  </si>
  <si>
    <t>2090-911X</t>
  </si>
  <si>
    <t>Middle East Current Psychiatry</t>
  </si>
  <si>
    <t>2090-5416</t>
  </si>
  <si>
    <t>Journal of the Egyptian National Cancer Institute</t>
  </si>
  <si>
    <t>2589-0409</t>
  </si>
  <si>
    <t>Egyptian Pediatric Association Gazette</t>
  </si>
  <si>
    <t>2090-9942</t>
  </si>
  <si>
    <t>Egyptian Journal of Radiology and Nuclear Medicine</t>
  </si>
  <si>
    <t>2090-4762</t>
  </si>
  <si>
    <t>The Cardiothoracic Surgeon</t>
  </si>
  <si>
    <t>2662-2203</t>
  </si>
  <si>
    <t>Egyptian Liver Journal</t>
  </si>
  <si>
    <t>2090-6226</t>
  </si>
  <si>
    <t>Journal of Electrical Systems and Information Technology</t>
  </si>
  <si>
    <t>2314-7172</t>
  </si>
  <si>
    <t>Journal of Spatial Econometrics</t>
  </si>
  <si>
    <t>2662-298X</t>
  </si>
  <si>
    <t>Beni-Suef University Journal of Basic and Applied Sciences</t>
  </si>
  <si>
    <t>2314-8543</t>
  </si>
  <si>
    <t>Future Business Journal</t>
  </si>
  <si>
    <t>2314-7210</t>
  </si>
  <si>
    <t>Future Journal of Pharmaceutical Sciences</t>
  </si>
  <si>
    <t>2314-7253</t>
  </si>
  <si>
    <t>Journal of Genetic Engineering and Biotechnology</t>
  </si>
  <si>
    <t>2090-5920</t>
  </si>
  <si>
    <t>Annals of Pediatric Surgery</t>
  </si>
  <si>
    <t>2090-5394</t>
  </si>
  <si>
    <t>Bulletin of Faculty of Physical Therapy</t>
  </si>
  <si>
    <t>2536-9660</t>
  </si>
  <si>
    <t>The Egyptian Journal of Internal Medicine</t>
  </si>
  <si>
    <t>2090-9098</t>
  </si>
  <si>
    <t>The Egyptian Journal of Otolaryngology</t>
  </si>
  <si>
    <t>2090-8539</t>
  </si>
  <si>
    <t>Egyptian Rheumatology and Rehabilitation</t>
  </si>
  <si>
    <t>2090-3235</t>
  </si>
  <si>
    <t>The Egyptian Journal of Bronchology</t>
  </si>
  <si>
    <t>2314-8551</t>
  </si>
  <si>
    <t>CABI Agriculture and Bioscience</t>
  </si>
  <si>
    <t>2662-4044</t>
  </si>
  <si>
    <t>Built Heritage</t>
  </si>
  <si>
    <t>2662-6802</t>
  </si>
  <si>
    <t>Advances in Bridge Engineering</t>
  </si>
  <si>
    <t>2662-5407</t>
  </si>
  <si>
    <t>Nachhaltige Industrie</t>
  </si>
  <si>
    <t>2662-7507</t>
  </si>
  <si>
    <t>AI in Civil Engineering</t>
  </si>
  <si>
    <t>2730-5392</t>
  </si>
  <si>
    <t>Current Microscopy Reports</t>
  </si>
  <si>
    <t>2662-9747</t>
  </si>
  <si>
    <t>Nature Reviews Methods Primers</t>
  </si>
  <si>
    <t>2662-8449</t>
  </si>
  <si>
    <t>Nature Aging</t>
  </si>
  <si>
    <t>2662-8465</t>
  </si>
  <si>
    <t>Nature Computational Science</t>
  </si>
  <si>
    <t>2662-8457</t>
  </si>
  <si>
    <t>eLight</t>
  </si>
  <si>
    <t>2662-8643</t>
  </si>
  <si>
    <t>Autonomous Intelligent Systems</t>
  </si>
  <si>
    <t>2730-616X</t>
  </si>
  <si>
    <t>ISME Communications</t>
  </si>
  <si>
    <t>2730-6151</t>
  </si>
  <si>
    <t>Computational Urban Science</t>
  </si>
  <si>
    <t>2730-6852</t>
  </si>
  <si>
    <t>Qualitas</t>
  </si>
  <si>
    <t>2730-7298</t>
  </si>
  <si>
    <t>Molecular Horticulture</t>
  </si>
  <si>
    <t>2730-9401</t>
  </si>
  <si>
    <t>Carbon Neutrality</t>
  </si>
  <si>
    <t>2731-3948</t>
  </si>
  <si>
    <t>Journal of Umm Al-Qura University for Applied Sciences</t>
  </si>
  <si>
    <t>1658-8185</t>
  </si>
  <si>
    <t>Journal of Umm Al-Qura University for Engineering and Architecture</t>
  </si>
  <si>
    <t>1658-8150</t>
  </si>
  <si>
    <t>maschinenbau</t>
  </si>
  <si>
    <t>2730-9843</t>
  </si>
  <si>
    <t>Journal of Engineering and Applied Science</t>
  </si>
  <si>
    <t>2536-9512</t>
  </si>
  <si>
    <t>Animal Diseases</t>
  </si>
  <si>
    <t>2731-0442</t>
  </si>
  <si>
    <t>Stress Biology</t>
  </si>
  <si>
    <t>2731-0450</t>
  </si>
  <si>
    <t>Nature Reviews Psychology</t>
  </si>
  <si>
    <t>2731-0574</t>
  </si>
  <si>
    <t>Nature Synthesis</t>
  </si>
  <si>
    <t>2731-0582</t>
  </si>
  <si>
    <t>Nature Cardiovascular Research</t>
  </si>
  <si>
    <t>2731-0590</t>
  </si>
  <si>
    <t>Journal of Rare Diseases</t>
  </si>
  <si>
    <t>2731-085X</t>
  </si>
  <si>
    <t>Management System Engineering</t>
  </si>
  <si>
    <t>2731-5843</t>
  </si>
  <si>
    <t>Holistic Integrative Oncology</t>
  </si>
  <si>
    <t>2731-4529</t>
  </si>
  <si>
    <t>Current Medicine</t>
  </si>
  <si>
    <t>2731-0868</t>
  </si>
  <si>
    <t>Emergency Cancer Care</t>
  </si>
  <si>
    <t>2731-4790</t>
  </si>
  <si>
    <t>Urban Informatics</t>
  </si>
  <si>
    <t>2731-6963</t>
  </si>
  <si>
    <t>Quantum Frontiers</t>
  </si>
  <si>
    <t>2731-6106</t>
  </si>
  <si>
    <t>Asian Review of Political Economy</t>
  </si>
  <si>
    <t>2731-5835</t>
  </si>
  <si>
    <t>Anthropocene Coasts</t>
  </si>
  <si>
    <t>2561-4150</t>
  </si>
  <si>
    <t>Nature Mental Health</t>
  </si>
  <si>
    <t>2731-6076</t>
  </si>
  <si>
    <t>Nature Water</t>
  </si>
  <si>
    <t>2731-6084</t>
  </si>
  <si>
    <t>Nature Reviews Bioengineering</t>
  </si>
  <si>
    <t>2731-6092</t>
  </si>
  <si>
    <t>Architectural Intelligence</t>
  </si>
  <si>
    <t>2731-6726</t>
  </si>
  <si>
    <t>Clinical Hematology International</t>
  </si>
  <si>
    <t>2590-0048</t>
  </si>
  <si>
    <t>Dr. Sulaiman Al Habib Medical Journal</t>
  </si>
  <si>
    <t>2590-3349</t>
  </si>
  <si>
    <t>Human-Centric Intelligent Systems</t>
  </si>
  <si>
    <t>2667-1336</t>
  </si>
  <si>
    <t>Intensive Care Research</t>
  </si>
  <si>
    <t>2666-9862</t>
  </si>
  <si>
    <t>Journal of African Trade</t>
  </si>
  <si>
    <t>2214-8523</t>
  </si>
  <si>
    <t>Low-carbon Materials and Green Construction</t>
  </si>
  <si>
    <t>2731-6319</t>
  </si>
  <si>
    <t>Frontiers of Urban and Rural Planning</t>
  </si>
  <si>
    <t>2731-6661</t>
  </si>
  <si>
    <t>Carbon Research</t>
  </si>
  <si>
    <t>2731-6696</t>
  </si>
  <si>
    <t>Surface Science and Technology</t>
  </si>
  <si>
    <t>2731-7838</t>
  </si>
  <si>
    <t>Anesthesiology and Perioperative Science</t>
  </si>
  <si>
    <t>2731-8389</t>
  </si>
  <si>
    <t>Med-X</t>
  </si>
  <si>
    <t>2731-8710</t>
  </si>
  <si>
    <t>Digital Economy and Sustainable Development</t>
  </si>
  <si>
    <t>2731-9423</t>
  </si>
  <si>
    <t>Visual Intelligence</t>
  </si>
  <si>
    <t>2731-9008</t>
  </si>
  <si>
    <t>Smart Construction and Sustainable Cities</t>
  </si>
  <si>
    <t>2731-9032</t>
  </si>
  <si>
    <t>Propulsion and Energy</t>
  </si>
  <si>
    <t>2948-2089</t>
  </si>
  <si>
    <t>Clinical Cancer Bulletin</t>
  </si>
  <si>
    <t>2791-3937</t>
  </si>
  <si>
    <t>Moore and More</t>
  </si>
  <si>
    <t>3004-8680</t>
  </si>
  <si>
    <t>One Health Advances</t>
  </si>
  <si>
    <t>2731-9970</t>
  </si>
  <si>
    <t>Horticulture Advances</t>
  </si>
  <si>
    <t>2948-1104</t>
  </si>
  <si>
    <t>Nature Cities</t>
  </si>
  <si>
    <t>2731-9997</t>
  </si>
  <si>
    <t>Urban Lifeline</t>
  </si>
  <si>
    <t>2731-9989</t>
  </si>
  <si>
    <t>Nature Chemical Engineering</t>
  </si>
  <si>
    <t>2948-1198</t>
  </si>
  <si>
    <t>Nature Reviews Electrical Engineering</t>
  </si>
  <si>
    <t>2948-1201</t>
  </si>
  <si>
    <t>Discover Geoscience</t>
  </si>
  <si>
    <t>2948-1589</t>
  </si>
  <si>
    <t>Discover Oceans</t>
  </si>
  <si>
    <t>2948-1562</t>
  </si>
  <si>
    <t>Discover Civil Engineering</t>
  </si>
  <si>
    <t>2948-1546</t>
  </si>
  <si>
    <t>Discover Electronics</t>
  </si>
  <si>
    <t>2948-1600</t>
  </si>
  <si>
    <t>Intelligent Marine Technology and Systems</t>
  </si>
  <si>
    <t>2948-1953</t>
  </si>
  <si>
    <t>Crop Health</t>
  </si>
  <si>
    <t>2948-1945</t>
  </si>
  <si>
    <t>npj Ultrafast Science</t>
  </si>
  <si>
    <t>2948-2097</t>
  </si>
  <si>
    <t>Advanced Biotechnology</t>
  </si>
  <si>
    <t>2948-2801</t>
  </si>
  <si>
    <t>Marine Development</t>
  </si>
  <si>
    <t>3004-832X</t>
  </si>
  <si>
    <t>Discover Cities</t>
  </si>
  <si>
    <t>3004-8311</t>
  </si>
  <si>
    <t>Vicinagearth</t>
  </si>
  <si>
    <t>3005-060X</t>
  </si>
  <si>
    <t>The Egyptian Journal of Critical Care Medicine</t>
  </si>
  <si>
    <t>2090-9209</t>
  </si>
  <si>
    <t>Discover Networks</t>
  </si>
  <si>
    <t>3004-9792</t>
  </si>
  <si>
    <t>Nature Reviews Biodiversity</t>
  </si>
  <si>
    <t>3005-0677</t>
  </si>
  <si>
    <t>Nature Reviews Clean Technology</t>
  </si>
  <si>
    <t>3005-0685</t>
  </si>
  <si>
    <t>Journal of Digital Management</t>
  </si>
  <si>
    <t>3005-1339</t>
  </si>
  <si>
    <t>Discover Chemistry</t>
  </si>
  <si>
    <t>3005-1193</t>
  </si>
  <si>
    <t>Discover Plants</t>
  </si>
  <si>
    <t>3005-1207</t>
  </si>
  <si>
    <t>Discover Electrochemistry</t>
  </si>
  <si>
    <t>3005-1215</t>
  </si>
  <si>
    <t>Discover Soil</t>
  </si>
  <si>
    <t>3005-1223</t>
  </si>
  <si>
    <t>IT-Director</t>
  </si>
  <si>
    <t>3005-1371</t>
  </si>
  <si>
    <t>IT-Mittelstand</t>
  </si>
  <si>
    <t>3005-1398</t>
  </si>
  <si>
    <t>Communication and Change</t>
  </si>
  <si>
    <t>3059-2011</t>
  </si>
  <si>
    <t>Discover Sensors</t>
  </si>
  <si>
    <t>3005-1851</t>
  </si>
  <si>
    <t>Discover Forests</t>
  </si>
  <si>
    <t>3059-2666</t>
  </si>
  <si>
    <t>Discover Concrete and Cement</t>
  </si>
  <si>
    <t>3059-2674</t>
  </si>
  <si>
    <t>GeoEnergy Communications</t>
  </si>
  <si>
    <t>3059-3182</t>
  </si>
  <si>
    <t>Discover Robotics</t>
  </si>
  <si>
    <t>3059-3204</t>
  </si>
  <si>
    <t>Carbon Neutral Systems</t>
  </si>
  <si>
    <t>3059-3875</t>
  </si>
  <si>
    <t>Journal of King Saud University – Engineering Sciences</t>
  </si>
  <si>
    <t>1018-3639</t>
  </si>
  <si>
    <t>Journal of the Saudi Society of Agricultural Sciences</t>
  </si>
  <si>
    <t>1658-077X</t>
  </si>
  <si>
    <t>Nature News</t>
  </si>
  <si>
    <t>1744-7933</t>
  </si>
  <si>
    <t>Last updated: 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</si>
</sst>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4"/>
  <sheetViews>
    <sheetView tabSelected="1" workbookViewId="0">
      <pane ySplit="2" topLeftCell="A3" activePane="bottomLeft" state="frozen"/>
      <selection pane="bottomLeft" activeCell="F12" sqref="F12"/>
    </sheetView>
  </sheetViews>
  <sheetFormatPr baseColWidth="10" defaultColWidth="8.88671875" defaultRowHeight="12.75" customHeight="1" x14ac:dyDescent="0.3"/>
  <cols>
    <col min="1" max="1" width="67.6640625" customWidth="1"/>
    <col min="2" max="2" width="25.6640625" customWidth="1"/>
    <col min="3" max="3" width="23.6640625" customWidth="1"/>
    <col min="4" max="4" width="10.6640625" customWidth="1"/>
  </cols>
  <sheetData>
    <row r="1" spans="1:4" ht="12.75" customHeight="1" x14ac:dyDescent="0.3">
      <c r="A1" s="1" t="s">
        <v>1182</v>
      </c>
    </row>
    <row r="2" spans="1:4" ht="25.05" customHeight="1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4" ht="12.75" customHeight="1" x14ac:dyDescent="0.3">
      <c r="A3" s="2" t="s">
        <v>33</v>
      </c>
      <c r="B3" s="2" t="s">
        <v>7</v>
      </c>
      <c r="C3" s="3" t="str">
        <f>HYPERLINK("https://springer.com/5")</f>
        <v>https://springer.com/5</v>
      </c>
      <c r="D3" s="2" t="s">
        <v>34</v>
      </c>
    </row>
    <row r="4" spans="1:4" ht="12.75" customHeight="1" x14ac:dyDescent="0.3">
      <c r="A4" s="2" t="s">
        <v>35</v>
      </c>
      <c r="B4" s="2" t="s">
        <v>12</v>
      </c>
      <c r="C4" s="3" t="str">
        <f>HYPERLINK("https://springer.com/38")</f>
        <v>https://springer.com/38</v>
      </c>
      <c r="D4" s="2" t="s">
        <v>36</v>
      </c>
    </row>
    <row r="5" spans="1:4" ht="12.75" customHeight="1" x14ac:dyDescent="0.3">
      <c r="A5" s="2" t="s">
        <v>37</v>
      </c>
      <c r="B5" s="2" t="s">
        <v>11</v>
      </c>
      <c r="C5" s="3" t="str">
        <f>HYPERLINK("https://springer.com/165")</f>
        <v>https://springer.com/165</v>
      </c>
      <c r="D5" s="2" t="s">
        <v>38</v>
      </c>
    </row>
    <row r="6" spans="1:4" ht="12.75" customHeight="1" x14ac:dyDescent="0.3">
      <c r="A6" s="2" t="s">
        <v>39</v>
      </c>
      <c r="B6" s="2" t="s">
        <v>12</v>
      </c>
      <c r="C6" s="3" t="str">
        <f>HYPERLINK("https://springer.com/167")</f>
        <v>https://springer.com/167</v>
      </c>
      <c r="D6" s="2" t="s">
        <v>40</v>
      </c>
    </row>
    <row r="7" spans="1:4" ht="12.75" customHeight="1" x14ac:dyDescent="0.3">
      <c r="A7" s="2" t="s">
        <v>41</v>
      </c>
      <c r="B7" s="2" t="s">
        <v>12</v>
      </c>
      <c r="C7" s="3" t="str">
        <f>HYPERLINK("https://springer.com/268")</f>
        <v>https://springer.com/268</v>
      </c>
      <c r="D7" s="2" t="s">
        <v>42</v>
      </c>
    </row>
    <row r="8" spans="1:4" ht="12.75" customHeight="1" x14ac:dyDescent="0.3">
      <c r="A8" s="2" t="s">
        <v>43</v>
      </c>
      <c r="B8" s="2" t="s">
        <v>11</v>
      </c>
      <c r="C8" s="3" t="str">
        <f>HYPERLINK("https://springer.com/450")</f>
        <v>https://springer.com/450</v>
      </c>
      <c r="D8" s="2" t="s">
        <v>44</v>
      </c>
    </row>
    <row r="9" spans="1:4" ht="12.75" customHeight="1" x14ac:dyDescent="0.3">
      <c r="A9" s="2" t="s">
        <v>45</v>
      </c>
      <c r="B9" s="2" t="s">
        <v>5</v>
      </c>
      <c r="C9" s="3" t="str">
        <f>HYPERLINK("https://springer.com/791")</f>
        <v>https://springer.com/791</v>
      </c>
      <c r="D9" s="2" t="s">
        <v>46</v>
      </c>
    </row>
    <row r="10" spans="1:4" ht="12.75" customHeight="1" x14ac:dyDescent="0.3">
      <c r="A10" s="2" t="s">
        <v>47</v>
      </c>
      <c r="B10" s="2" t="s">
        <v>12</v>
      </c>
      <c r="C10" s="3" t="str">
        <f>HYPERLINK("https://springer.com/1000")</f>
        <v>https://springer.com/1000</v>
      </c>
      <c r="D10" s="2"/>
    </row>
    <row r="11" spans="1:4" ht="12.75" customHeight="1" x14ac:dyDescent="0.3">
      <c r="A11" s="2" t="s">
        <v>48</v>
      </c>
      <c r="B11" s="2" t="s">
        <v>9</v>
      </c>
      <c r="C11" s="3" t="str">
        <f>HYPERLINK("https://springer.com/10031")</f>
        <v>https://springer.com/10031</v>
      </c>
      <c r="D11" s="2" t="s">
        <v>49</v>
      </c>
    </row>
    <row r="12" spans="1:4" ht="12.75" customHeight="1" x14ac:dyDescent="0.3">
      <c r="A12" s="2" t="s">
        <v>50</v>
      </c>
      <c r="B12" s="2" t="s">
        <v>10</v>
      </c>
      <c r="C12" s="3" t="str">
        <f>HYPERLINK("https://springer.com/10033")</f>
        <v>https://springer.com/10033</v>
      </c>
      <c r="D12" s="2" t="s">
        <v>51</v>
      </c>
    </row>
    <row r="13" spans="1:4" ht="12.75" customHeight="1" x14ac:dyDescent="0.3">
      <c r="A13" s="2" t="s">
        <v>52</v>
      </c>
      <c r="B13" s="2" t="s">
        <v>12</v>
      </c>
      <c r="C13" s="3" t="str">
        <f>HYPERLINK("https://springer.com/10039")</f>
        <v>https://springer.com/10039</v>
      </c>
      <c r="D13" s="2" t="s">
        <v>53</v>
      </c>
    </row>
    <row r="14" spans="1:4" ht="12.75" customHeight="1" x14ac:dyDescent="0.3">
      <c r="A14" s="2" t="s">
        <v>54</v>
      </c>
      <c r="B14" s="2" t="s">
        <v>6</v>
      </c>
      <c r="C14" s="3" t="str">
        <f>HYPERLINK("https://springer.com/10052")</f>
        <v>https://springer.com/10052</v>
      </c>
      <c r="D14" s="2" t="s">
        <v>55</v>
      </c>
    </row>
    <row r="15" spans="1:4" ht="12.75" customHeight="1" x14ac:dyDescent="0.3">
      <c r="A15" s="2" t="s">
        <v>56</v>
      </c>
      <c r="B15" s="2" t="s">
        <v>4</v>
      </c>
      <c r="C15" s="3" t="str">
        <f>HYPERLINK("https://springer.com/10152")</f>
        <v>https://springer.com/10152</v>
      </c>
      <c r="D15" s="2" t="s">
        <v>57</v>
      </c>
    </row>
    <row r="16" spans="1:4" ht="12.75" customHeight="1" x14ac:dyDescent="0.3">
      <c r="A16" s="2" t="s">
        <v>58</v>
      </c>
      <c r="B16" s="2" t="s">
        <v>7</v>
      </c>
      <c r="C16" s="3" t="str">
        <f>HYPERLINK("https://springer.com/10158")</f>
        <v>https://springer.com/10158</v>
      </c>
      <c r="D16" s="2" t="s">
        <v>59</v>
      </c>
    </row>
    <row r="17" spans="1:4" ht="12.75" customHeight="1" x14ac:dyDescent="0.3">
      <c r="A17" s="2" t="s">
        <v>60</v>
      </c>
      <c r="B17" s="2" t="s">
        <v>15</v>
      </c>
      <c r="C17" s="3" t="str">
        <f>HYPERLINK("https://springer.com/10272")</f>
        <v>https://springer.com/10272</v>
      </c>
      <c r="D17" s="2" t="s">
        <v>61</v>
      </c>
    </row>
    <row r="18" spans="1:4" ht="12.75" customHeight="1" x14ac:dyDescent="0.3">
      <c r="A18" s="2" t="s">
        <v>62</v>
      </c>
      <c r="B18" s="2" t="s">
        <v>15</v>
      </c>
      <c r="C18" s="3" t="str">
        <f>HYPERLINK("https://springer.com/10273")</f>
        <v>https://springer.com/10273</v>
      </c>
      <c r="D18" s="2" t="s">
        <v>63</v>
      </c>
    </row>
    <row r="19" spans="1:4" ht="12.75" customHeight="1" x14ac:dyDescent="0.3">
      <c r="A19" s="2" t="s">
        <v>64</v>
      </c>
      <c r="B19" s="2" t="s">
        <v>4</v>
      </c>
      <c r="C19" s="3" t="str">
        <f>HYPERLINK("https://springer.com/10295")</f>
        <v>https://springer.com/10295</v>
      </c>
      <c r="D19" s="2" t="s">
        <v>65</v>
      </c>
    </row>
    <row r="20" spans="1:4" ht="12.75" customHeight="1" x14ac:dyDescent="0.3">
      <c r="A20" s="2" t="s">
        <v>66</v>
      </c>
      <c r="B20" s="2" t="s">
        <v>12</v>
      </c>
      <c r="C20" s="3" t="str">
        <f>HYPERLINK("https://springer.com/10397")</f>
        <v>https://springer.com/10397</v>
      </c>
      <c r="D20" s="2" t="s">
        <v>67</v>
      </c>
    </row>
    <row r="21" spans="1:4" ht="12.75" customHeight="1" x14ac:dyDescent="0.3">
      <c r="A21" s="2" t="s">
        <v>68</v>
      </c>
      <c r="B21" s="2" t="s">
        <v>9</v>
      </c>
      <c r="C21" s="3" t="str">
        <f>HYPERLINK("https://springer.com/10535")</f>
        <v>https://springer.com/10535</v>
      </c>
      <c r="D21" s="2" t="s">
        <v>69</v>
      </c>
    </row>
    <row r="22" spans="1:4" ht="12.75" customHeight="1" x14ac:dyDescent="0.3">
      <c r="A22" s="2" t="s">
        <v>70</v>
      </c>
      <c r="B22" s="2" t="s">
        <v>9</v>
      </c>
      <c r="C22" s="3" t="str">
        <f>HYPERLINK("https://springer.com/10545")</f>
        <v>https://springer.com/10545</v>
      </c>
      <c r="D22" s="2" t="s">
        <v>71</v>
      </c>
    </row>
    <row r="23" spans="1:4" ht="12.75" customHeight="1" x14ac:dyDescent="0.3">
      <c r="A23" s="2" t="s">
        <v>72</v>
      </c>
      <c r="B23" s="2" t="s">
        <v>11</v>
      </c>
      <c r="C23" s="3" t="str">
        <f>HYPERLINK("https://springer.com/10590")</f>
        <v>https://springer.com/10590</v>
      </c>
      <c r="D23" s="2" t="s">
        <v>73</v>
      </c>
    </row>
    <row r="24" spans="1:4" ht="12.75" customHeight="1" x14ac:dyDescent="0.3">
      <c r="A24" s="2" t="s">
        <v>74</v>
      </c>
      <c r="B24" s="2" t="s">
        <v>15</v>
      </c>
      <c r="C24" s="3" t="str">
        <f>HYPERLINK("https://springer.com/10683")</f>
        <v>https://springer.com/10683</v>
      </c>
      <c r="D24" s="2" t="s">
        <v>75</v>
      </c>
    </row>
    <row r="25" spans="1:4" ht="12.75" customHeight="1" x14ac:dyDescent="0.3">
      <c r="A25" s="2" t="s">
        <v>76</v>
      </c>
      <c r="B25" s="2" t="s">
        <v>15</v>
      </c>
      <c r="C25" s="3" t="str">
        <f>HYPERLINK("https://springer.com/10818")</f>
        <v>https://springer.com/10818</v>
      </c>
      <c r="D25" s="2" t="s">
        <v>77</v>
      </c>
    </row>
    <row r="26" spans="1:4" ht="12.75" customHeight="1" x14ac:dyDescent="0.3">
      <c r="A26" s="2" t="s">
        <v>78</v>
      </c>
      <c r="B26" s="2" t="s">
        <v>9</v>
      </c>
      <c r="C26" s="3" t="str">
        <f>HYPERLINK("https://springer.com/10897")</f>
        <v>https://springer.com/10897</v>
      </c>
      <c r="D26" s="2" t="s">
        <v>79</v>
      </c>
    </row>
    <row r="27" spans="1:4" ht="12.75" customHeight="1" x14ac:dyDescent="0.3">
      <c r="A27" s="2" t="s">
        <v>80</v>
      </c>
      <c r="B27" s="2" t="s">
        <v>15</v>
      </c>
      <c r="C27" s="3" t="str">
        <f>HYPERLINK("https://springer.com/11066")</f>
        <v>https://springer.com/11066</v>
      </c>
      <c r="D27" s="2" t="s">
        <v>81</v>
      </c>
    </row>
    <row r="28" spans="1:4" ht="12.75" customHeight="1" x14ac:dyDescent="0.3">
      <c r="A28" s="2" t="s">
        <v>82</v>
      </c>
      <c r="B28" s="2" t="s">
        <v>9</v>
      </c>
      <c r="C28" s="3" t="str">
        <f>HYPERLINK("https://springer.com/11099")</f>
        <v>https://springer.com/11099</v>
      </c>
      <c r="D28" s="2" t="s">
        <v>83</v>
      </c>
    </row>
    <row r="29" spans="1:4" ht="12.75" customHeight="1" x14ac:dyDescent="0.3">
      <c r="A29" s="2" t="s">
        <v>84</v>
      </c>
      <c r="B29" s="2" t="s">
        <v>21</v>
      </c>
      <c r="C29" s="3" t="str">
        <f>HYPERLINK("https://springer.com/11336")</f>
        <v>https://springer.com/11336</v>
      </c>
      <c r="D29" s="2" t="s">
        <v>85</v>
      </c>
    </row>
    <row r="30" spans="1:4" ht="12.75" customHeight="1" x14ac:dyDescent="0.3">
      <c r="A30" s="2" t="s">
        <v>86</v>
      </c>
      <c r="B30" s="2" t="s">
        <v>12</v>
      </c>
      <c r="C30" s="3" t="str">
        <f>HYPERLINK("https://springer.com/11420")</f>
        <v>https://springer.com/11420</v>
      </c>
      <c r="D30" s="2" t="s">
        <v>87</v>
      </c>
    </row>
    <row r="31" spans="1:4" ht="12.75" customHeight="1" x14ac:dyDescent="0.3">
      <c r="A31" s="2" t="s">
        <v>88</v>
      </c>
      <c r="B31" s="2" t="s">
        <v>6</v>
      </c>
      <c r="C31" s="3" t="str">
        <f>HYPERLINK("https://springer.com/11467")</f>
        <v>https://springer.com/11467</v>
      </c>
      <c r="D31" s="2" t="s">
        <v>89</v>
      </c>
    </row>
    <row r="32" spans="1:4" ht="12.75" customHeight="1" x14ac:dyDescent="0.3">
      <c r="A32" s="2" t="s">
        <v>90</v>
      </c>
      <c r="B32" s="2" t="s">
        <v>23</v>
      </c>
      <c r="C32" s="3" t="str">
        <f>HYPERLINK("https://springer.com/11516")</f>
        <v>https://springer.com/11516</v>
      </c>
      <c r="D32" s="2" t="s">
        <v>91</v>
      </c>
    </row>
    <row r="33" spans="1:4" ht="12.75" customHeight="1" x14ac:dyDescent="0.3">
      <c r="A33" s="2" t="s">
        <v>92</v>
      </c>
      <c r="B33" s="2" t="s">
        <v>12</v>
      </c>
      <c r="C33" s="3" t="str">
        <f>HYPERLINK("https://springer.com/11605")</f>
        <v>https://springer.com/11605</v>
      </c>
      <c r="D33" s="2" t="s">
        <v>93</v>
      </c>
    </row>
    <row r="34" spans="1:4" ht="12.75" customHeight="1" x14ac:dyDescent="0.3">
      <c r="A34" s="2" t="s">
        <v>94</v>
      </c>
      <c r="B34" s="2" t="s">
        <v>12</v>
      </c>
      <c r="C34" s="3" t="str">
        <f>HYPERLINK("https://springer.com/11636")</f>
        <v>https://springer.com/11636</v>
      </c>
      <c r="D34" s="2"/>
    </row>
    <row r="35" spans="1:4" ht="12.75" customHeight="1" x14ac:dyDescent="0.3">
      <c r="A35" s="2" t="s">
        <v>95</v>
      </c>
      <c r="B35" s="2" t="s">
        <v>13</v>
      </c>
      <c r="C35" s="3" t="str">
        <f>HYPERLINK("https://springer.com/11637")</f>
        <v>https://springer.com/11637</v>
      </c>
      <c r="D35" s="2"/>
    </row>
    <row r="36" spans="1:4" ht="12.75" customHeight="1" x14ac:dyDescent="0.3">
      <c r="A36" s="2" t="s">
        <v>96</v>
      </c>
      <c r="B36" s="2" t="s">
        <v>12</v>
      </c>
      <c r="C36" s="3" t="str">
        <f>HYPERLINK("https://springer.com/11639")</f>
        <v>https://springer.com/11639</v>
      </c>
      <c r="D36" s="2" t="s">
        <v>97</v>
      </c>
    </row>
    <row r="37" spans="1:4" ht="12.75" customHeight="1" x14ac:dyDescent="0.3">
      <c r="A37" s="2" t="s">
        <v>98</v>
      </c>
      <c r="B37" s="2" t="s">
        <v>12</v>
      </c>
      <c r="C37" s="3" t="str">
        <f>HYPERLINK("https://springer.com/11751")</f>
        <v>https://springer.com/11751</v>
      </c>
      <c r="D37" s="2" t="s">
        <v>99</v>
      </c>
    </row>
    <row r="38" spans="1:4" ht="12.75" customHeight="1" x14ac:dyDescent="0.3">
      <c r="A38" s="2" t="s">
        <v>100</v>
      </c>
      <c r="B38" s="2" t="s">
        <v>17</v>
      </c>
      <c r="C38" s="3" t="str">
        <f>HYPERLINK("https://springer.com/11782")</f>
        <v>https://springer.com/11782</v>
      </c>
      <c r="D38" s="2" t="s">
        <v>101</v>
      </c>
    </row>
    <row r="39" spans="1:4" ht="12.75" customHeight="1" x14ac:dyDescent="0.3">
      <c r="A39" s="2" t="s">
        <v>102</v>
      </c>
      <c r="B39" s="2" t="s">
        <v>12</v>
      </c>
      <c r="C39" s="3" t="str">
        <f>HYPERLINK("https://springer.com/11812")</f>
        <v>https://springer.com/11812</v>
      </c>
      <c r="D39" s="2" t="s">
        <v>103</v>
      </c>
    </row>
    <row r="40" spans="1:4" ht="12.75" customHeight="1" x14ac:dyDescent="0.3">
      <c r="A40" s="2" t="s">
        <v>104</v>
      </c>
      <c r="B40" s="2" t="s">
        <v>12</v>
      </c>
      <c r="C40" s="3" t="str">
        <f>HYPERLINK("https://springer.com/11825")</f>
        <v>https://springer.com/11825</v>
      </c>
      <c r="D40" s="2" t="s">
        <v>105</v>
      </c>
    </row>
    <row r="41" spans="1:4" ht="12.75" customHeight="1" x14ac:dyDescent="0.3">
      <c r="A41" s="2" t="s">
        <v>106</v>
      </c>
      <c r="B41" s="2" t="s">
        <v>13</v>
      </c>
      <c r="C41" s="3" t="str">
        <f>HYPERLINK("https://springer.com/11838")</f>
        <v>https://springer.com/11838</v>
      </c>
      <c r="D41" s="2" t="s">
        <v>107</v>
      </c>
    </row>
    <row r="42" spans="1:4" ht="12.75" customHeight="1" x14ac:dyDescent="0.3">
      <c r="A42" s="2" t="s">
        <v>108</v>
      </c>
      <c r="B42" s="2" t="s">
        <v>4</v>
      </c>
      <c r="C42" s="3" t="str">
        <f>HYPERLINK("https://springer.com/11859")</f>
        <v>https://springer.com/11859</v>
      </c>
      <c r="D42" s="2" t="s">
        <v>109</v>
      </c>
    </row>
    <row r="43" spans="1:4" ht="12.75" customHeight="1" x14ac:dyDescent="0.3">
      <c r="A43" s="2" t="s">
        <v>110</v>
      </c>
      <c r="B43" s="2" t="s">
        <v>12</v>
      </c>
      <c r="C43" s="3" t="str">
        <f>HYPERLINK("https://springer.com/11888")</f>
        <v>https://springer.com/11888</v>
      </c>
      <c r="D43" s="2" t="s">
        <v>111</v>
      </c>
    </row>
    <row r="44" spans="1:4" ht="12.75" customHeight="1" x14ac:dyDescent="0.3">
      <c r="A44" s="2" t="s">
        <v>112</v>
      </c>
      <c r="B44" s="2" t="s">
        <v>18</v>
      </c>
      <c r="C44" s="3" t="str">
        <f>HYPERLINK("https://springer.com/12078")</f>
        <v>https://springer.com/12078</v>
      </c>
      <c r="D44" s="2" t="s">
        <v>113</v>
      </c>
    </row>
    <row r="45" spans="1:4" ht="12.75" customHeight="1" x14ac:dyDescent="0.3">
      <c r="A45" s="2" t="s">
        <v>114</v>
      </c>
      <c r="B45" s="2" t="s">
        <v>4</v>
      </c>
      <c r="C45" s="3" t="str">
        <f>HYPERLINK("https://springer.com/12079")</f>
        <v>https://springer.com/12079</v>
      </c>
      <c r="D45" s="2" t="s">
        <v>115</v>
      </c>
    </row>
    <row r="46" spans="1:4" ht="12.75" customHeight="1" x14ac:dyDescent="0.3">
      <c r="A46" s="2" t="s">
        <v>116</v>
      </c>
      <c r="B46" s="2" t="s">
        <v>24</v>
      </c>
      <c r="C46" s="3" t="str">
        <f>HYPERLINK("https://springer.com/12118")</f>
        <v>https://springer.com/12118</v>
      </c>
      <c r="D46" s="2"/>
    </row>
    <row r="47" spans="1:4" ht="12.75" customHeight="1" x14ac:dyDescent="0.3">
      <c r="A47" s="2" t="s">
        <v>117</v>
      </c>
      <c r="B47" s="2" t="s">
        <v>18</v>
      </c>
      <c r="C47" s="3" t="str">
        <f>HYPERLINK("https://springer.com/12127")</f>
        <v>https://springer.com/12127</v>
      </c>
      <c r="D47" s="2" t="s">
        <v>118</v>
      </c>
    </row>
    <row r="48" spans="1:4" ht="12.75" customHeight="1" x14ac:dyDescent="0.3">
      <c r="A48" s="2" t="s">
        <v>119</v>
      </c>
      <c r="B48" s="2" t="s">
        <v>23</v>
      </c>
      <c r="C48" s="3" t="str">
        <f>HYPERLINK("https://springer.com/12129")</f>
        <v>https://springer.com/12129</v>
      </c>
      <c r="D48" s="2" t="s">
        <v>120</v>
      </c>
    </row>
    <row r="49" spans="1:4" ht="12.75" customHeight="1" x14ac:dyDescent="0.3">
      <c r="A49" s="2" t="s">
        <v>121</v>
      </c>
      <c r="B49" s="2" t="s">
        <v>17</v>
      </c>
      <c r="C49" s="3" t="str">
        <f>HYPERLINK("https://springer.com/12176")</f>
        <v>https://springer.com/12176</v>
      </c>
      <c r="D49" s="2" t="s">
        <v>122</v>
      </c>
    </row>
    <row r="50" spans="1:4" ht="12.75" customHeight="1" x14ac:dyDescent="0.3">
      <c r="A50" s="2" t="s">
        <v>123</v>
      </c>
      <c r="B50" s="2" t="s">
        <v>8</v>
      </c>
      <c r="C50" s="3" t="str">
        <f>HYPERLINK("https://springer.com/12182")</f>
        <v>https://springer.com/12182</v>
      </c>
      <c r="D50" s="2" t="s">
        <v>124</v>
      </c>
    </row>
    <row r="51" spans="1:4" ht="12.75" customHeight="1" x14ac:dyDescent="0.3">
      <c r="A51" s="2" t="s">
        <v>125</v>
      </c>
      <c r="B51" s="2" t="s">
        <v>7</v>
      </c>
      <c r="C51" s="3" t="str">
        <f>HYPERLINK("https://springer.com/12192")</f>
        <v>https://springer.com/12192</v>
      </c>
      <c r="D51" s="2" t="s">
        <v>126</v>
      </c>
    </row>
    <row r="52" spans="1:4" ht="12.75" customHeight="1" x14ac:dyDescent="0.3">
      <c r="A52" s="2" t="s">
        <v>127</v>
      </c>
      <c r="B52" s="2" t="s">
        <v>12</v>
      </c>
      <c r="C52" s="3" t="str">
        <f>HYPERLINK("https://springer.com/12199")</f>
        <v>https://springer.com/12199</v>
      </c>
      <c r="D52" s="2" t="s">
        <v>128</v>
      </c>
    </row>
    <row r="53" spans="1:4" ht="12.75" customHeight="1" x14ac:dyDescent="0.3">
      <c r="A53" s="2" t="s">
        <v>129</v>
      </c>
      <c r="B53" s="2" t="s">
        <v>10</v>
      </c>
      <c r="C53" s="3" t="str">
        <f>HYPERLINK("https://springer.com/12200")</f>
        <v>https://springer.com/12200</v>
      </c>
      <c r="D53" s="2" t="s">
        <v>130</v>
      </c>
    </row>
    <row r="54" spans="1:4" ht="12.75" customHeight="1" x14ac:dyDescent="0.3">
      <c r="A54" s="2" t="s">
        <v>131</v>
      </c>
      <c r="B54" s="2" t="s">
        <v>10</v>
      </c>
      <c r="C54" s="3" t="str">
        <f>HYPERLINK("https://springer.com/12205")</f>
        <v>https://springer.com/12205</v>
      </c>
      <c r="D54" s="2" t="s">
        <v>132</v>
      </c>
    </row>
    <row r="55" spans="1:4" ht="12.75" customHeight="1" x14ac:dyDescent="0.3">
      <c r="A55" s="2" t="s">
        <v>133</v>
      </c>
      <c r="B55" s="2" t="s">
        <v>7</v>
      </c>
      <c r="C55" s="3" t="str">
        <f>HYPERLINK("https://springer.com/12250")</f>
        <v>https://springer.com/12250</v>
      </c>
      <c r="D55" s="2" t="s">
        <v>134</v>
      </c>
    </row>
    <row r="56" spans="1:4" ht="12.75" customHeight="1" x14ac:dyDescent="0.3">
      <c r="A56" s="2" t="s">
        <v>135</v>
      </c>
      <c r="B56" s="2" t="s">
        <v>7</v>
      </c>
      <c r="C56" s="3" t="str">
        <f>HYPERLINK("https://springer.com/12253")</f>
        <v>https://springer.com/12253</v>
      </c>
      <c r="D56" s="2" t="s">
        <v>136</v>
      </c>
    </row>
    <row r="57" spans="1:4" ht="12.75" customHeight="1" x14ac:dyDescent="0.3">
      <c r="A57" s="2" t="s">
        <v>137</v>
      </c>
      <c r="B57" s="2" t="s">
        <v>20</v>
      </c>
      <c r="C57" s="3" t="str">
        <f>HYPERLINK("https://springer.com/12274")</f>
        <v>https://springer.com/12274</v>
      </c>
      <c r="D57" s="2" t="s">
        <v>138</v>
      </c>
    </row>
    <row r="58" spans="1:4" ht="12.75" customHeight="1" x14ac:dyDescent="0.3">
      <c r="A58" s="2" t="s">
        <v>139</v>
      </c>
      <c r="B58" s="2" t="s">
        <v>4</v>
      </c>
      <c r="C58" s="3" t="str">
        <f>HYPERLINK("https://springer.com/12275")</f>
        <v>https://springer.com/12275</v>
      </c>
      <c r="D58" s="2" t="s">
        <v>140</v>
      </c>
    </row>
    <row r="59" spans="1:4" ht="12.75" customHeight="1" x14ac:dyDescent="0.3">
      <c r="A59" s="2" t="s">
        <v>141</v>
      </c>
      <c r="B59" s="2" t="s">
        <v>25</v>
      </c>
      <c r="C59" s="3" t="str">
        <f>HYPERLINK("https://springer.com/12297")</f>
        <v>https://springer.com/12297</v>
      </c>
      <c r="D59" s="2" t="s">
        <v>142</v>
      </c>
    </row>
    <row r="60" spans="1:4" ht="12.75" customHeight="1" x14ac:dyDescent="0.3">
      <c r="A60" s="2" t="s">
        <v>143</v>
      </c>
      <c r="B60" s="2" t="s">
        <v>12</v>
      </c>
      <c r="C60" s="3" t="str">
        <f>HYPERLINK("https://springer.com/12301")</f>
        <v>https://springer.com/12301</v>
      </c>
      <c r="D60" s="2" t="s">
        <v>144</v>
      </c>
    </row>
    <row r="61" spans="1:4" ht="12.75" customHeight="1" x14ac:dyDescent="0.3">
      <c r="A61" s="2" t="s">
        <v>145</v>
      </c>
      <c r="B61" s="2" t="s">
        <v>7</v>
      </c>
      <c r="C61" s="3" t="str">
        <f>HYPERLINK("https://springer.com/12307")</f>
        <v>https://springer.com/12307</v>
      </c>
      <c r="D61" s="2" t="s">
        <v>146</v>
      </c>
    </row>
    <row r="62" spans="1:4" ht="12.75" customHeight="1" x14ac:dyDescent="0.3">
      <c r="A62" s="2" t="s">
        <v>147</v>
      </c>
      <c r="B62" s="2" t="s">
        <v>12</v>
      </c>
      <c r="C62" s="3" t="str">
        <f>HYPERLINK("https://springer.com/12350")</f>
        <v>https://springer.com/12350</v>
      </c>
      <c r="D62" s="2" t="s">
        <v>148</v>
      </c>
    </row>
    <row r="63" spans="1:4" ht="12.75" customHeight="1" x14ac:dyDescent="0.3">
      <c r="A63" s="2" t="s">
        <v>149</v>
      </c>
      <c r="B63" s="2" t="s">
        <v>10</v>
      </c>
      <c r="C63" s="3" t="str">
        <f>HYPERLINK("https://springer.com/12356")</f>
        <v>https://springer.com/12356</v>
      </c>
      <c r="D63" s="2" t="s">
        <v>150</v>
      </c>
    </row>
    <row r="64" spans="1:4" ht="12.75" customHeight="1" x14ac:dyDescent="0.3">
      <c r="A64" s="2" t="s">
        <v>151</v>
      </c>
      <c r="B64" s="2" t="s">
        <v>29</v>
      </c>
      <c r="C64" s="3" t="str">
        <f>HYPERLINK("https://springer.com/12398")</f>
        <v>https://springer.com/12398</v>
      </c>
      <c r="D64" s="2" t="s">
        <v>152</v>
      </c>
    </row>
    <row r="65" spans="1:4" ht="12.75" customHeight="1" x14ac:dyDescent="0.3">
      <c r="A65" s="2" t="s">
        <v>153</v>
      </c>
      <c r="B65" s="2" t="s">
        <v>12</v>
      </c>
      <c r="C65" s="3" t="str">
        <f>HYPERLINK("https://springer.com/12402")</f>
        <v>https://springer.com/12402</v>
      </c>
      <c r="D65" s="2" t="s">
        <v>154</v>
      </c>
    </row>
    <row r="66" spans="1:4" ht="12.75" customHeight="1" x14ac:dyDescent="0.3">
      <c r="A66" s="2" t="s">
        <v>155</v>
      </c>
      <c r="B66" s="2" t="s">
        <v>12</v>
      </c>
      <c r="C66" s="3" t="str">
        <f>HYPERLINK("https://springer.com/12414")</f>
        <v>https://springer.com/12414</v>
      </c>
      <c r="D66" s="2" t="s">
        <v>156</v>
      </c>
    </row>
    <row r="67" spans="1:4" ht="12.75" customHeight="1" x14ac:dyDescent="0.3">
      <c r="A67" s="2" t="s">
        <v>157</v>
      </c>
      <c r="B67" s="2" t="s">
        <v>12</v>
      </c>
      <c r="C67" s="3" t="str">
        <f>HYPERLINK("https://springer.com/12428")</f>
        <v>https://springer.com/12428</v>
      </c>
      <c r="D67" s="2" t="s">
        <v>158</v>
      </c>
    </row>
    <row r="68" spans="1:4" ht="12.75" customHeight="1" x14ac:dyDescent="0.3">
      <c r="A68" s="2" t="s">
        <v>159</v>
      </c>
      <c r="B68" s="2" t="s">
        <v>9</v>
      </c>
      <c r="C68" s="3" t="str">
        <f>HYPERLINK("https://springer.com/12439")</f>
        <v>https://springer.com/12439</v>
      </c>
      <c r="D68" s="2" t="s">
        <v>160</v>
      </c>
    </row>
    <row r="69" spans="1:4" ht="12.75" customHeight="1" x14ac:dyDescent="0.3">
      <c r="A69" s="2" t="s">
        <v>161</v>
      </c>
      <c r="B69" s="2" t="s">
        <v>21</v>
      </c>
      <c r="C69" s="3" t="str">
        <f>HYPERLINK("https://springer.com/12440")</f>
        <v>https://springer.com/12440</v>
      </c>
      <c r="D69" s="2" t="s">
        <v>162</v>
      </c>
    </row>
    <row r="70" spans="1:4" ht="12.75" customHeight="1" x14ac:dyDescent="0.3">
      <c r="A70" s="2" t="s">
        <v>163</v>
      </c>
      <c r="B70" s="2" t="s">
        <v>12</v>
      </c>
      <c r="C70" s="3" t="str">
        <f>HYPERLINK("https://springer.com/12445")</f>
        <v>https://springer.com/12445</v>
      </c>
      <c r="D70" s="2" t="s">
        <v>164</v>
      </c>
    </row>
    <row r="71" spans="1:4" ht="12.75" customHeight="1" x14ac:dyDescent="0.3">
      <c r="A71" s="2" t="s">
        <v>165</v>
      </c>
      <c r="B71" s="2" t="s">
        <v>24</v>
      </c>
      <c r="C71" s="3" t="str">
        <f>HYPERLINK("https://springer.com/12451")</f>
        <v>https://springer.com/12451</v>
      </c>
      <c r="D71" s="2" t="s">
        <v>166</v>
      </c>
    </row>
    <row r="72" spans="1:4" ht="12.75" customHeight="1" x14ac:dyDescent="0.3">
      <c r="A72" s="2" t="s">
        <v>167</v>
      </c>
      <c r="B72" s="2" t="s">
        <v>12</v>
      </c>
      <c r="C72" s="3" t="str">
        <f>HYPERLINK("https://springer.com/12452")</f>
        <v>https://springer.com/12452</v>
      </c>
      <c r="D72" s="2" t="s">
        <v>168</v>
      </c>
    </row>
    <row r="73" spans="1:4" ht="12.75" customHeight="1" x14ac:dyDescent="0.3">
      <c r="A73" s="2" t="s">
        <v>169</v>
      </c>
      <c r="B73" s="2" t="s">
        <v>21</v>
      </c>
      <c r="C73" s="3" t="str">
        <f>HYPERLINK("https://springer.com/12453")</f>
        <v>https://springer.com/12453</v>
      </c>
      <c r="D73" s="2" t="s">
        <v>170</v>
      </c>
    </row>
    <row r="74" spans="1:4" ht="12.75" customHeight="1" x14ac:dyDescent="0.3">
      <c r="A74" s="2" t="s">
        <v>171</v>
      </c>
      <c r="B74" s="2" t="s">
        <v>21</v>
      </c>
      <c r="C74" s="3" t="str">
        <f>HYPERLINK("https://springer.com/12454")</f>
        <v>https://springer.com/12454</v>
      </c>
      <c r="D74" s="2" t="s">
        <v>172</v>
      </c>
    </row>
    <row r="75" spans="1:4" ht="12.75" customHeight="1" x14ac:dyDescent="0.3">
      <c r="A75" s="2" t="s">
        <v>173</v>
      </c>
      <c r="B75" s="2" t="s">
        <v>24</v>
      </c>
      <c r="C75" s="3" t="str">
        <f>HYPERLINK("https://springer.com/12459")</f>
        <v>https://springer.com/12459</v>
      </c>
      <c r="D75" s="2" t="s">
        <v>174</v>
      </c>
    </row>
    <row r="76" spans="1:4" ht="12.75" customHeight="1" x14ac:dyDescent="0.3">
      <c r="A76" s="2" t="s">
        <v>175</v>
      </c>
      <c r="B76" s="2" t="s">
        <v>21</v>
      </c>
      <c r="C76" s="3" t="str">
        <f>HYPERLINK("https://springer.com/12460")</f>
        <v>https://springer.com/12460</v>
      </c>
      <c r="D76" s="2"/>
    </row>
    <row r="77" spans="1:4" ht="12.75" customHeight="1" x14ac:dyDescent="0.3">
      <c r="A77" s="2" t="s">
        <v>176</v>
      </c>
      <c r="B77" s="2" t="s">
        <v>12</v>
      </c>
      <c r="C77" s="3" t="str">
        <f>HYPERLINK("https://springer.com/12467")</f>
        <v>https://springer.com/12467</v>
      </c>
      <c r="D77" s="2" t="s">
        <v>177</v>
      </c>
    </row>
    <row r="78" spans="1:4" ht="12.75" customHeight="1" x14ac:dyDescent="0.3">
      <c r="A78" s="2" t="s">
        <v>178</v>
      </c>
      <c r="B78" s="2" t="s">
        <v>12</v>
      </c>
      <c r="C78" s="3" t="str">
        <f>HYPERLINK("https://springer.com/12470")</f>
        <v>https://springer.com/12470</v>
      </c>
      <c r="D78" s="2" t="s">
        <v>179</v>
      </c>
    </row>
    <row r="79" spans="1:4" ht="12.75" customHeight="1" x14ac:dyDescent="0.3">
      <c r="A79" s="2" t="s">
        <v>180</v>
      </c>
      <c r="B79" s="2" t="s">
        <v>12</v>
      </c>
      <c r="C79" s="3" t="str">
        <f>HYPERLINK("https://springer.com/12471")</f>
        <v>https://springer.com/12471</v>
      </c>
      <c r="D79" s="2" t="s">
        <v>181</v>
      </c>
    </row>
    <row r="80" spans="1:4" ht="12.75" customHeight="1" x14ac:dyDescent="0.3">
      <c r="A80" s="2" t="s">
        <v>182</v>
      </c>
      <c r="B80" s="2" t="s">
        <v>7</v>
      </c>
      <c r="C80" s="3" t="str">
        <f>HYPERLINK("https://springer.com/12474")</f>
        <v>https://springer.com/12474</v>
      </c>
      <c r="D80" s="2" t="s">
        <v>183</v>
      </c>
    </row>
    <row r="81" spans="1:4" ht="12.75" customHeight="1" x14ac:dyDescent="0.3">
      <c r="A81" s="2" t="s">
        <v>184</v>
      </c>
      <c r="B81" s="2" t="s">
        <v>12</v>
      </c>
      <c r="C81" s="3" t="str">
        <f>HYPERLINK("https://springer.com/12479")</f>
        <v>https://springer.com/12479</v>
      </c>
      <c r="D81" s="2" t="s">
        <v>185</v>
      </c>
    </row>
    <row r="82" spans="1:4" ht="12.75" customHeight="1" x14ac:dyDescent="0.3">
      <c r="A82" s="2" t="s">
        <v>186</v>
      </c>
      <c r="B82" s="2" t="s">
        <v>12</v>
      </c>
      <c r="C82" s="3" t="str">
        <f>HYPERLINK("https://springer.com/12480")</f>
        <v>https://springer.com/12480</v>
      </c>
      <c r="D82" s="2" t="s">
        <v>187</v>
      </c>
    </row>
    <row r="83" spans="1:4" ht="12.75" customHeight="1" x14ac:dyDescent="0.3">
      <c r="A83" s="2" t="s">
        <v>188</v>
      </c>
      <c r="B83" s="2" t="s">
        <v>12</v>
      </c>
      <c r="C83" s="3" t="str">
        <f>HYPERLINK("https://springer.com/12481")</f>
        <v>https://springer.com/12481</v>
      </c>
      <c r="D83" s="2" t="s">
        <v>189</v>
      </c>
    </row>
    <row r="84" spans="1:4" ht="12.75" customHeight="1" x14ac:dyDescent="0.3">
      <c r="A84" s="2" t="s">
        <v>190</v>
      </c>
      <c r="B84" s="2" t="s">
        <v>13</v>
      </c>
      <c r="C84" s="3" t="str">
        <f>HYPERLINK("https://springer.com/12490")</f>
        <v>https://springer.com/12490</v>
      </c>
      <c r="D84" s="2" t="s">
        <v>191</v>
      </c>
    </row>
    <row r="85" spans="1:4" ht="12.75" customHeight="1" x14ac:dyDescent="0.3">
      <c r="A85" s="2" t="s">
        <v>192</v>
      </c>
      <c r="B85" s="2" t="s">
        <v>13</v>
      </c>
      <c r="C85" s="3" t="str">
        <f>HYPERLINK("https://springer.com/12496")</f>
        <v>https://springer.com/12496</v>
      </c>
      <c r="D85" s="2" t="s">
        <v>193</v>
      </c>
    </row>
    <row r="86" spans="1:4" ht="12.75" customHeight="1" x14ac:dyDescent="0.3">
      <c r="A86" s="2" t="s">
        <v>194</v>
      </c>
      <c r="B86" s="2" t="s">
        <v>12</v>
      </c>
      <c r="C86" s="3" t="str">
        <f>HYPERLINK("https://springer.com/12498")</f>
        <v>https://springer.com/12498</v>
      </c>
      <c r="D86" s="2" t="s">
        <v>195</v>
      </c>
    </row>
    <row r="87" spans="1:4" ht="12.75" customHeight="1" x14ac:dyDescent="0.3">
      <c r="A87" s="2" t="s">
        <v>196</v>
      </c>
      <c r="B87" s="2" t="s">
        <v>9</v>
      </c>
      <c r="C87" s="3" t="str">
        <f>HYPERLINK("https://springer.com/12501")</f>
        <v>https://springer.com/12501</v>
      </c>
      <c r="D87" s="2" t="s">
        <v>197</v>
      </c>
    </row>
    <row r="88" spans="1:4" ht="12.75" customHeight="1" x14ac:dyDescent="0.3">
      <c r="A88" s="2" t="s">
        <v>198</v>
      </c>
      <c r="B88" s="2" t="s">
        <v>12</v>
      </c>
      <c r="C88" s="3" t="str">
        <f>HYPERLINK("https://springer.com/12503")</f>
        <v>https://springer.com/12503</v>
      </c>
      <c r="D88" s="2" t="s">
        <v>199</v>
      </c>
    </row>
    <row r="89" spans="1:4" ht="12.75" customHeight="1" x14ac:dyDescent="0.3">
      <c r="A89" s="2" t="s">
        <v>200</v>
      </c>
      <c r="B89" s="2" t="s">
        <v>12</v>
      </c>
      <c r="C89" s="3" t="str">
        <f>HYPERLINK("https://springer.com/12508")</f>
        <v>https://springer.com/12508</v>
      </c>
      <c r="D89" s="2" t="s">
        <v>201</v>
      </c>
    </row>
    <row r="90" spans="1:4" ht="12.75" customHeight="1" x14ac:dyDescent="0.3">
      <c r="A90" s="2" t="s">
        <v>202</v>
      </c>
      <c r="B90" s="2" t="s">
        <v>7</v>
      </c>
      <c r="C90" s="3" t="str">
        <f>HYPERLINK("https://springer.com/12576")</f>
        <v>https://springer.com/12576</v>
      </c>
      <c r="D90" s="2" t="s">
        <v>203</v>
      </c>
    </row>
    <row r="91" spans="1:4" ht="12.75" customHeight="1" x14ac:dyDescent="0.3">
      <c r="A91" s="2" t="s">
        <v>204</v>
      </c>
      <c r="B91" s="2" t="s">
        <v>18</v>
      </c>
      <c r="C91" s="3" t="str">
        <f>HYPERLINK("https://springer.com/12588")</f>
        <v>https://springer.com/12588</v>
      </c>
      <c r="D91" s="2" t="s">
        <v>205</v>
      </c>
    </row>
    <row r="92" spans="1:4" ht="12.75" customHeight="1" x14ac:dyDescent="0.3">
      <c r="A92" s="2" t="s">
        <v>206</v>
      </c>
      <c r="B92" s="2" t="s">
        <v>8</v>
      </c>
      <c r="C92" s="3" t="str">
        <f>HYPERLINK("https://springer.com/12594")</f>
        <v>https://springer.com/12594</v>
      </c>
      <c r="D92" s="2" t="s">
        <v>207</v>
      </c>
    </row>
    <row r="93" spans="1:4" ht="12.75" customHeight="1" x14ac:dyDescent="0.3">
      <c r="A93" s="2" t="s">
        <v>208</v>
      </c>
      <c r="B93" s="2" t="s">
        <v>12</v>
      </c>
      <c r="C93" s="3" t="str">
        <f>HYPERLINK("https://springer.com/12603")</f>
        <v>https://springer.com/12603</v>
      </c>
      <c r="D93" s="2" t="s">
        <v>209</v>
      </c>
    </row>
    <row r="94" spans="1:4" ht="12.75" customHeight="1" x14ac:dyDescent="0.3">
      <c r="A94" s="2" t="s">
        <v>210</v>
      </c>
      <c r="B94" s="2" t="s">
        <v>13</v>
      </c>
      <c r="C94" s="3" t="str">
        <f>HYPERLINK("https://springer.com/12614")</f>
        <v>https://springer.com/12614</v>
      </c>
      <c r="D94" s="2" t="s">
        <v>211</v>
      </c>
    </row>
    <row r="95" spans="1:4" ht="12.75" customHeight="1" x14ac:dyDescent="0.3">
      <c r="A95" s="2" t="s">
        <v>212</v>
      </c>
      <c r="B95" s="2" t="s">
        <v>12</v>
      </c>
      <c r="C95" s="3" t="str">
        <f>HYPERLINK("https://springer.com/12631")</f>
        <v>https://springer.com/12631</v>
      </c>
      <c r="D95" s="2" t="s">
        <v>213</v>
      </c>
    </row>
    <row r="96" spans="1:4" ht="12.75" customHeight="1" x14ac:dyDescent="0.3">
      <c r="A96" s="2" t="s">
        <v>214</v>
      </c>
      <c r="B96" s="2" t="s">
        <v>15</v>
      </c>
      <c r="C96" s="3" t="str">
        <f>HYPERLINK("https://springer.com/12651")</f>
        <v>https://springer.com/12651</v>
      </c>
      <c r="D96" s="2" t="s">
        <v>215</v>
      </c>
    </row>
    <row r="97" spans="1:4" ht="12.75" customHeight="1" x14ac:dyDescent="0.3">
      <c r="A97" s="2" t="s">
        <v>216</v>
      </c>
      <c r="B97" s="2" t="s">
        <v>17</v>
      </c>
      <c r="C97" s="3" t="str">
        <f>HYPERLINK("https://springer.com/12654")</f>
        <v>https://springer.com/12654</v>
      </c>
      <c r="D97" s="2" t="s">
        <v>217</v>
      </c>
    </row>
    <row r="98" spans="1:4" ht="12.75" customHeight="1" x14ac:dyDescent="0.3">
      <c r="A98" s="2" t="s">
        <v>218</v>
      </c>
      <c r="B98" s="2" t="s">
        <v>4</v>
      </c>
      <c r="C98" s="3" t="str">
        <f>HYPERLINK("https://springer.com/12858")</f>
        <v>https://springer.com/12858</v>
      </c>
      <c r="D98" s="2" t="s">
        <v>219</v>
      </c>
    </row>
    <row r="99" spans="1:4" ht="12.75" customHeight="1" x14ac:dyDescent="0.3">
      <c r="A99" s="2" t="s">
        <v>220</v>
      </c>
      <c r="B99" s="2" t="s">
        <v>4</v>
      </c>
      <c r="C99" s="3" t="str">
        <f>HYPERLINK("https://springer.com/12861")</f>
        <v>https://springer.com/12861</v>
      </c>
      <c r="D99" s="2" t="s">
        <v>221</v>
      </c>
    </row>
    <row r="100" spans="1:4" ht="12.75" customHeight="1" x14ac:dyDescent="0.3">
      <c r="A100" s="2" t="s">
        <v>222</v>
      </c>
      <c r="B100" s="2" t="s">
        <v>4</v>
      </c>
      <c r="C100" s="3" t="str">
        <f>HYPERLINK("https://springer.com/12867")</f>
        <v>https://springer.com/12867</v>
      </c>
      <c r="D100" s="2" t="s">
        <v>223</v>
      </c>
    </row>
    <row r="101" spans="1:4" ht="12.75" customHeight="1" x14ac:dyDescent="0.3">
      <c r="A101" s="2" t="s">
        <v>224</v>
      </c>
      <c r="B101" s="2" t="s">
        <v>12</v>
      </c>
      <c r="C101" s="3" t="str">
        <f>HYPERLINK("https://springer.com/12878")</f>
        <v>https://springer.com/12878</v>
      </c>
      <c r="D101" s="2" t="s">
        <v>225</v>
      </c>
    </row>
    <row r="102" spans="1:4" ht="12.75" customHeight="1" x14ac:dyDescent="0.3">
      <c r="A102" s="2" t="s">
        <v>226</v>
      </c>
      <c r="B102" s="2" t="s">
        <v>7</v>
      </c>
      <c r="C102" s="3" t="str">
        <f>HYPERLINK("https://springer.com/12881")</f>
        <v>https://springer.com/12881</v>
      </c>
      <c r="D102" s="2" t="s">
        <v>227</v>
      </c>
    </row>
    <row r="103" spans="1:4" ht="12.75" customHeight="1" x14ac:dyDescent="0.3">
      <c r="A103" s="2" t="s">
        <v>228</v>
      </c>
      <c r="B103" s="2" t="s">
        <v>12</v>
      </c>
      <c r="C103" s="3" t="str">
        <f>HYPERLINK("https://springer.com/12895")</f>
        <v>https://springer.com/12895</v>
      </c>
      <c r="D103" s="2" t="s">
        <v>229</v>
      </c>
    </row>
    <row r="104" spans="1:4" ht="12.75" customHeight="1" x14ac:dyDescent="0.3">
      <c r="A104" s="2" t="s">
        <v>230</v>
      </c>
      <c r="B104" s="2" t="s">
        <v>4</v>
      </c>
      <c r="C104" s="3" t="str">
        <f>HYPERLINK("https://springer.com/12898")</f>
        <v>https://springer.com/12898</v>
      </c>
      <c r="D104" s="2" t="s">
        <v>231</v>
      </c>
    </row>
    <row r="105" spans="1:4" ht="12.75" customHeight="1" x14ac:dyDescent="0.3">
      <c r="A105" s="2" t="s">
        <v>232</v>
      </c>
      <c r="B105" s="2" t="s">
        <v>7</v>
      </c>
      <c r="C105" s="3" t="str">
        <f>HYPERLINK("https://springer.com/12899")</f>
        <v>https://springer.com/12899</v>
      </c>
      <c r="D105" s="2" t="s">
        <v>233</v>
      </c>
    </row>
    <row r="106" spans="1:4" ht="12.75" customHeight="1" x14ac:dyDescent="0.3">
      <c r="A106" s="2" t="s">
        <v>234</v>
      </c>
      <c r="B106" s="2" t="s">
        <v>4</v>
      </c>
      <c r="C106" s="3" t="str">
        <f>HYPERLINK("https://springer.com/12900")</f>
        <v>https://springer.com/12900</v>
      </c>
      <c r="D106" s="2" t="s">
        <v>235</v>
      </c>
    </row>
    <row r="107" spans="1:4" ht="12.75" customHeight="1" x14ac:dyDescent="0.3">
      <c r="A107" s="2" t="s">
        <v>236</v>
      </c>
      <c r="B107" s="2" t="s">
        <v>12</v>
      </c>
      <c r="C107" s="3" t="str">
        <f>HYPERLINK("https://springer.com/12901")</f>
        <v>https://springer.com/12901</v>
      </c>
      <c r="D107" s="2" t="s">
        <v>237</v>
      </c>
    </row>
    <row r="108" spans="1:4" ht="12.75" customHeight="1" x14ac:dyDescent="0.3">
      <c r="A108" s="2" t="s">
        <v>238</v>
      </c>
      <c r="B108" s="2" t="s">
        <v>12</v>
      </c>
      <c r="C108" s="3" t="str">
        <f>HYPERLINK("https://springer.com/12907")</f>
        <v>https://springer.com/12907</v>
      </c>
      <c r="D108" s="2" t="s">
        <v>239</v>
      </c>
    </row>
    <row r="109" spans="1:4" ht="12.75" customHeight="1" x14ac:dyDescent="0.3">
      <c r="A109" s="2" t="s">
        <v>240</v>
      </c>
      <c r="B109" s="2" t="s">
        <v>12</v>
      </c>
      <c r="C109" s="3" t="str">
        <f>HYPERLINK("https://springer.com/12914")</f>
        <v>https://springer.com/12914</v>
      </c>
      <c r="D109" s="2" t="s">
        <v>241</v>
      </c>
    </row>
    <row r="110" spans="1:4" ht="12.75" customHeight="1" x14ac:dyDescent="0.3">
      <c r="A110" s="2" t="s">
        <v>242</v>
      </c>
      <c r="B110" s="2" t="s">
        <v>4</v>
      </c>
      <c r="C110" s="3" t="str">
        <f>HYPERLINK("https://springer.com/12918")</f>
        <v>https://springer.com/12918</v>
      </c>
      <c r="D110" s="2" t="s">
        <v>243</v>
      </c>
    </row>
    <row r="111" spans="1:4" ht="12.75" customHeight="1" x14ac:dyDescent="0.3">
      <c r="A111" s="2" t="s">
        <v>244</v>
      </c>
      <c r="B111" s="2" t="s">
        <v>17</v>
      </c>
      <c r="C111" s="3" t="str">
        <f>HYPERLINK("https://springer.com/12927")</f>
        <v>https://springer.com/12927</v>
      </c>
      <c r="D111" s="2" t="s">
        <v>245</v>
      </c>
    </row>
    <row r="112" spans="1:4" ht="12.75" customHeight="1" x14ac:dyDescent="0.3">
      <c r="A112" s="2" t="s">
        <v>246</v>
      </c>
      <c r="B112" s="2" t="s">
        <v>7</v>
      </c>
      <c r="C112" s="3" t="str">
        <f>HYPERLINK("https://springer.com/12929")</f>
        <v>https://springer.com/12929</v>
      </c>
      <c r="D112" s="2" t="s">
        <v>247</v>
      </c>
    </row>
    <row r="113" spans="1:4" ht="12.75" customHeight="1" x14ac:dyDescent="0.3">
      <c r="A113" s="2" t="s">
        <v>248</v>
      </c>
      <c r="B113" s="2" t="s">
        <v>12</v>
      </c>
      <c r="C113" s="3" t="str">
        <f>HYPERLINK("https://springer.com/12968")</f>
        <v>https://springer.com/12968</v>
      </c>
      <c r="D113" s="2" t="s">
        <v>249</v>
      </c>
    </row>
    <row r="114" spans="1:4" ht="12.75" customHeight="1" x14ac:dyDescent="0.3">
      <c r="A114" s="2" t="s">
        <v>250</v>
      </c>
      <c r="B114" s="2" t="s">
        <v>12</v>
      </c>
      <c r="C114" s="3" t="str">
        <f>HYPERLINK("https://springer.com/12970")</f>
        <v>https://springer.com/12970</v>
      </c>
      <c r="D114" s="2" t="s">
        <v>251</v>
      </c>
    </row>
    <row r="115" spans="1:4" ht="12.75" customHeight="1" x14ac:dyDescent="0.3">
      <c r="A115" s="2" t="s">
        <v>252</v>
      </c>
      <c r="B115" s="2" t="s">
        <v>7</v>
      </c>
      <c r="C115" s="3" t="str">
        <f>HYPERLINK("https://springer.com/12976")</f>
        <v>https://springer.com/12976</v>
      </c>
      <c r="D115" s="2" t="s">
        <v>253</v>
      </c>
    </row>
    <row r="116" spans="1:4" ht="12.75" customHeight="1" x14ac:dyDescent="0.3">
      <c r="A116" s="2" t="s">
        <v>254</v>
      </c>
      <c r="B116" s="2" t="s">
        <v>12</v>
      </c>
      <c r="C116" s="3" t="str">
        <f>HYPERLINK("https://springer.com/12982")</f>
        <v>https://springer.com/12982</v>
      </c>
      <c r="D116" s="2" t="s">
        <v>255</v>
      </c>
    </row>
    <row r="117" spans="1:4" ht="12.75" customHeight="1" x14ac:dyDescent="0.3">
      <c r="A117" s="2" t="s">
        <v>256</v>
      </c>
      <c r="B117" s="2" t="s">
        <v>4</v>
      </c>
      <c r="C117" s="3" t="str">
        <f>HYPERLINK("https://springer.com/13029")</f>
        <v>https://springer.com/13029</v>
      </c>
      <c r="D117" s="2" t="s">
        <v>257</v>
      </c>
    </row>
    <row r="118" spans="1:4" ht="12.75" customHeight="1" x14ac:dyDescent="0.3">
      <c r="A118" s="2" t="s">
        <v>258</v>
      </c>
      <c r="B118" s="2" t="s">
        <v>12</v>
      </c>
      <c r="C118" s="3" t="str">
        <f>HYPERLINK("https://springer.com/13047")</f>
        <v>https://springer.com/13047</v>
      </c>
      <c r="D118" s="2" t="s">
        <v>259</v>
      </c>
    </row>
    <row r="119" spans="1:4" ht="12.75" customHeight="1" x14ac:dyDescent="0.3">
      <c r="A119" s="2" t="s">
        <v>260</v>
      </c>
      <c r="B119" s="2" t="s">
        <v>7</v>
      </c>
      <c r="C119" s="3" t="str">
        <f>HYPERLINK("https://springer.com/13064")</f>
        <v>https://springer.com/13064</v>
      </c>
      <c r="D119" s="2" t="s">
        <v>261</v>
      </c>
    </row>
    <row r="120" spans="1:4" ht="12.75" customHeight="1" x14ac:dyDescent="0.3">
      <c r="A120" s="2" t="s">
        <v>262</v>
      </c>
      <c r="B120" s="2" t="s">
        <v>12</v>
      </c>
      <c r="C120" s="3" t="str">
        <f>HYPERLINK("https://springer.com/13126")</f>
        <v>https://springer.com/13126</v>
      </c>
      <c r="D120" s="2" t="s">
        <v>263</v>
      </c>
    </row>
    <row r="121" spans="1:4" ht="12.75" customHeight="1" x14ac:dyDescent="0.3">
      <c r="A121" s="2" t="s">
        <v>264</v>
      </c>
      <c r="B121" s="2" t="s">
        <v>6</v>
      </c>
      <c r="C121" s="3" t="str">
        <f>HYPERLINK("https://springer.com/13130")</f>
        <v>https://springer.com/13130</v>
      </c>
      <c r="D121" s="2" t="s">
        <v>265</v>
      </c>
    </row>
    <row r="122" spans="1:4" ht="12.75" customHeight="1" x14ac:dyDescent="0.3">
      <c r="A122" s="2" t="s">
        <v>266</v>
      </c>
      <c r="B122" s="2" t="s">
        <v>11</v>
      </c>
      <c r="C122" s="3" t="str">
        <f>HYPERLINK("https://springer.com/13173")</f>
        <v>https://springer.com/13173</v>
      </c>
      <c r="D122" s="2" t="s">
        <v>267</v>
      </c>
    </row>
    <row r="123" spans="1:4" ht="12.75" customHeight="1" x14ac:dyDescent="0.3">
      <c r="A123" s="2" t="s">
        <v>268</v>
      </c>
      <c r="B123" s="2" t="s">
        <v>11</v>
      </c>
      <c r="C123" s="3" t="str">
        <f>HYPERLINK("https://springer.com/13174")</f>
        <v>https://springer.com/13174</v>
      </c>
      <c r="D123" s="2" t="s">
        <v>269</v>
      </c>
    </row>
    <row r="124" spans="1:4" ht="12.75" customHeight="1" x14ac:dyDescent="0.3">
      <c r="A124" s="2" t="s">
        <v>270</v>
      </c>
      <c r="B124" s="2" t="s">
        <v>18</v>
      </c>
      <c r="C124" s="3" t="str">
        <f>HYPERLINK("https://springer.com/13203")</f>
        <v>https://springer.com/13203</v>
      </c>
      <c r="D124" s="2" t="s">
        <v>271</v>
      </c>
    </row>
    <row r="125" spans="1:4" ht="12.75" customHeight="1" x14ac:dyDescent="0.3">
      <c r="A125" s="2" t="s">
        <v>272</v>
      </c>
      <c r="B125" s="2" t="s">
        <v>12</v>
      </c>
      <c r="C125" s="3" t="str">
        <f>HYPERLINK("https://springer.com/13212")</f>
        <v>https://springer.com/13212</v>
      </c>
      <c r="D125" s="2"/>
    </row>
    <row r="126" spans="1:4" ht="12.75" customHeight="1" x14ac:dyDescent="0.3">
      <c r="A126" s="2" t="s">
        <v>273</v>
      </c>
      <c r="B126" s="2" t="s">
        <v>4</v>
      </c>
      <c r="C126" s="3" t="str">
        <f>HYPERLINK("https://springer.com/13238")</f>
        <v>https://springer.com/13238</v>
      </c>
      <c r="D126" s="2" t="s">
        <v>274</v>
      </c>
    </row>
    <row r="127" spans="1:4" ht="12.75" customHeight="1" x14ac:dyDescent="0.3">
      <c r="A127" s="2" t="s">
        <v>275</v>
      </c>
      <c r="B127" s="2" t="s">
        <v>12</v>
      </c>
      <c r="C127" s="3" t="str">
        <f>HYPERLINK("https://springer.com/13300")</f>
        <v>https://springer.com/13300</v>
      </c>
      <c r="D127" s="2" t="s">
        <v>276</v>
      </c>
    </row>
    <row r="128" spans="1:4" ht="12.75" customHeight="1" x14ac:dyDescent="0.3">
      <c r="A128" s="2" t="s">
        <v>277</v>
      </c>
      <c r="B128" s="2" t="s">
        <v>7</v>
      </c>
      <c r="C128" s="3" t="str">
        <f>HYPERLINK("https://springer.com/13311")</f>
        <v>https://springer.com/13311</v>
      </c>
      <c r="D128" s="2" t="s">
        <v>278</v>
      </c>
    </row>
    <row r="129" spans="1:4" ht="12.75" customHeight="1" x14ac:dyDescent="0.3">
      <c r="A129" s="2" t="s">
        <v>279</v>
      </c>
      <c r="B129" s="2" t="s">
        <v>4</v>
      </c>
      <c r="C129" s="3" t="str">
        <f>HYPERLINK("https://springer.com/13314")</f>
        <v>https://springer.com/13314</v>
      </c>
      <c r="D129" s="2" t="s">
        <v>280</v>
      </c>
    </row>
    <row r="130" spans="1:4" ht="12.75" customHeight="1" x14ac:dyDescent="0.3">
      <c r="A130" s="2" t="s">
        <v>281</v>
      </c>
      <c r="B130" s="2" t="s">
        <v>7</v>
      </c>
      <c r="C130" s="3" t="str">
        <f>HYPERLINK("https://springer.com/13317")</f>
        <v>https://springer.com/13317</v>
      </c>
      <c r="D130" s="2" t="s">
        <v>282</v>
      </c>
    </row>
    <row r="131" spans="1:4" ht="12.75" customHeight="1" x14ac:dyDescent="0.3">
      <c r="A131" s="2" t="s">
        <v>283</v>
      </c>
      <c r="B131" s="2" t="s">
        <v>10</v>
      </c>
      <c r="C131" s="3" t="str">
        <f>HYPERLINK("https://springer.com/13319")</f>
        <v>https://springer.com/13319</v>
      </c>
      <c r="D131" s="2" t="s">
        <v>284</v>
      </c>
    </row>
    <row r="132" spans="1:4" ht="12.75" customHeight="1" x14ac:dyDescent="0.3">
      <c r="A132" s="2" t="s">
        <v>285</v>
      </c>
      <c r="B132" s="2" t="s">
        <v>6</v>
      </c>
      <c r="C132" s="3" t="str">
        <f>HYPERLINK("https://springer.com/13320")</f>
        <v>https://springer.com/13320</v>
      </c>
      <c r="D132" s="2" t="s">
        <v>286</v>
      </c>
    </row>
    <row r="133" spans="1:4" ht="12.75" customHeight="1" x14ac:dyDescent="0.3">
      <c r="A133" s="2" t="s">
        <v>287</v>
      </c>
      <c r="B133" s="2" t="s">
        <v>9</v>
      </c>
      <c r="C133" s="3" t="str">
        <f>HYPERLINK("https://springer.com/13328")</f>
        <v>https://springer.com/13328</v>
      </c>
      <c r="D133" s="2" t="s">
        <v>288</v>
      </c>
    </row>
    <row r="134" spans="1:4" ht="12.75" customHeight="1" x14ac:dyDescent="0.3">
      <c r="A134" s="2" t="s">
        <v>289</v>
      </c>
      <c r="B134" s="2" t="s">
        <v>18</v>
      </c>
      <c r="C134" s="3" t="str">
        <f>HYPERLINK("https://springer.com/13361")</f>
        <v>https://springer.com/13361</v>
      </c>
      <c r="D134" s="2" t="s">
        <v>290</v>
      </c>
    </row>
    <row r="135" spans="1:4" ht="12.75" customHeight="1" x14ac:dyDescent="0.3">
      <c r="A135" s="2" t="s">
        <v>291</v>
      </c>
      <c r="B135" s="2" t="s">
        <v>9</v>
      </c>
      <c r="C135" s="3" t="str">
        <f>HYPERLINK("https://springer.com/13373")</f>
        <v>https://springer.com/13373</v>
      </c>
      <c r="D135" s="2" t="s">
        <v>292</v>
      </c>
    </row>
    <row r="136" spans="1:4" ht="12.75" customHeight="1" x14ac:dyDescent="0.3">
      <c r="A136" s="2" t="s">
        <v>293</v>
      </c>
      <c r="B136" s="2" t="s">
        <v>5</v>
      </c>
      <c r="C136" s="3" t="str">
        <f>HYPERLINK("https://springer.com/13408")</f>
        <v>https://springer.com/13408</v>
      </c>
      <c r="D136" s="2" t="s">
        <v>294</v>
      </c>
    </row>
    <row r="137" spans="1:4" ht="12.75" customHeight="1" x14ac:dyDescent="0.3">
      <c r="A137" s="2" t="s">
        <v>295</v>
      </c>
      <c r="B137" s="2" t="s">
        <v>24</v>
      </c>
      <c r="C137" s="3" t="str">
        <f>HYPERLINK("https://springer.com/13524")</f>
        <v>https://springer.com/13524</v>
      </c>
      <c r="D137" s="2" t="s">
        <v>296</v>
      </c>
    </row>
    <row r="138" spans="1:4" ht="12.75" customHeight="1" x14ac:dyDescent="0.3">
      <c r="A138" s="2" t="s">
        <v>297</v>
      </c>
      <c r="B138" s="2" t="s">
        <v>12</v>
      </c>
      <c r="C138" s="3" t="str">
        <f>HYPERLINK("https://springer.com/13555")</f>
        <v>https://springer.com/13555</v>
      </c>
      <c r="D138" s="2" t="s">
        <v>298</v>
      </c>
    </row>
    <row r="139" spans="1:4" ht="12.75" customHeight="1" x14ac:dyDescent="0.3">
      <c r="A139" s="2" t="s">
        <v>299</v>
      </c>
      <c r="B139" s="2" t="s">
        <v>12</v>
      </c>
      <c r="C139" s="3" t="str">
        <f>HYPERLINK("https://springer.com/13566")</f>
        <v>https://springer.com/13566</v>
      </c>
      <c r="D139" s="2" t="s">
        <v>300</v>
      </c>
    </row>
    <row r="140" spans="1:4" ht="12.75" customHeight="1" x14ac:dyDescent="0.3">
      <c r="A140" s="2" t="s">
        <v>301</v>
      </c>
      <c r="B140" s="2" t="s">
        <v>7</v>
      </c>
      <c r="C140" s="3" t="str">
        <f>HYPERLINK("https://springer.com/13569")</f>
        <v>https://springer.com/13569</v>
      </c>
      <c r="D140" s="2" t="s">
        <v>302</v>
      </c>
    </row>
    <row r="141" spans="1:4" ht="12.75" customHeight="1" x14ac:dyDescent="0.3">
      <c r="A141" s="2" t="s">
        <v>303</v>
      </c>
      <c r="B141" s="2" t="s">
        <v>14</v>
      </c>
      <c r="C141" s="3" t="str">
        <f>HYPERLINK("https://springer.com/13570")</f>
        <v>https://springer.com/13570</v>
      </c>
      <c r="D141" s="2" t="s">
        <v>304</v>
      </c>
    </row>
    <row r="142" spans="1:4" ht="12.75" customHeight="1" x14ac:dyDescent="0.3">
      <c r="A142" s="2" t="s">
        <v>305</v>
      </c>
      <c r="B142" s="2" t="s">
        <v>12</v>
      </c>
      <c r="C142" s="3" t="str">
        <f>HYPERLINK("https://springer.com/13584")</f>
        <v>https://springer.com/13584</v>
      </c>
      <c r="D142" s="2" t="s">
        <v>306</v>
      </c>
    </row>
    <row r="143" spans="1:4" ht="12.75" customHeight="1" x14ac:dyDescent="0.3">
      <c r="A143" s="2" t="s">
        <v>307</v>
      </c>
      <c r="B143" s="2" t="s">
        <v>12</v>
      </c>
      <c r="C143" s="3" t="str">
        <f>HYPERLINK("https://springer.com/13601")</f>
        <v>https://springer.com/13601</v>
      </c>
      <c r="D143" s="2" t="s">
        <v>308</v>
      </c>
    </row>
    <row r="144" spans="1:4" ht="12.75" customHeight="1" x14ac:dyDescent="0.3">
      <c r="A144" s="2" t="s">
        <v>309</v>
      </c>
      <c r="B144" s="2" t="s">
        <v>4</v>
      </c>
      <c r="C144" s="3" t="str">
        <f>HYPERLINK("https://springer.com/13619")</f>
        <v>https://springer.com/13619</v>
      </c>
      <c r="D144" s="2" t="s">
        <v>310</v>
      </c>
    </row>
    <row r="145" spans="1:4" ht="12.75" customHeight="1" x14ac:dyDescent="0.3">
      <c r="A145" s="2" t="s">
        <v>311</v>
      </c>
      <c r="B145" s="2" t="s">
        <v>6</v>
      </c>
      <c r="C145" s="3" t="str">
        <f>HYPERLINK("https://springer.com/13628")</f>
        <v>https://springer.com/13628</v>
      </c>
      <c r="D145" s="2" t="s">
        <v>312</v>
      </c>
    </row>
    <row r="146" spans="1:4" ht="12.75" customHeight="1" x14ac:dyDescent="0.3">
      <c r="A146" s="2" t="s">
        <v>313</v>
      </c>
      <c r="B146" s="2" t="s">
        <v>12</v>
      </c>
      <c r="C146" s="3" t="str">
        <f>HYPERLINK("https://springer.com/13629")</f>
        <v>https://springer.com/13629</v>
      </c>
      <c r="D146" s="2" t="s">
        <v>314</v>
      </c>
    </row>
    <row r="147" spans="1:4" ht="12.75" customHeight="1" x14ac:dyDescent="0.3">
      <c r="A147" s="2" t="s">
        <v>315</v>
      </c>
      <c r="B147" s="2" t="s">
        <v>4</v>
      </c>
      <c r="C147" s="3" t="str">
        <f>HYPERLINK("https://springer.com/13630")</f>
        <v>https://springer.com/13630</v>
      </c>
      <c r="D147" s="2" t="s">
        <v>316</v>
      </c>
    </row>
    <row r="148" spans="1:4" ht="12.75" customHeight="1" x14ac:dyDescent="0.3">
      <c r="A148" s="2" t="s">
        <v>317</v>
      </c>
      <c r="B148" s="2" t="s">
        <v>12</v>
      </c>
      <c r="C148" s="3" t="str">
        <f>HYPERLINK("https://springer.com/13633")</f>
        <v>https://springer.com/13633</v>
      </c>
      <c r="D148" s="2" t="s">
        <v>318</v>
      </c>
    </row>
    <row r="149" spans="1:4" ht="12.75" customHeight="1" x14ac:dyDescent="0.3">
      <c r="A149" s="2" t="s">
        <v>319</v>
      </c>
      <c r="B149" s="2" t="s">
        <v>9</v>
      </c>
      <c r="C149" s="3" t="str">
        <f>HYPERLINK("https://springer.com/13639")</f>
        <v>https://springer.com/13639</v>
      </c>
      <c r="D149" s="2" t="s">
        <v>320</v>
      </c>
    </row>
    <row r="150" spans="1:4" ht="12.75" customHeight="1" x14ac:dyDescent="0.3">
      <c r="A150" s="2" t="s">
        <v>321</v>
      </c>
      <c r="B150" s="2" t="s">
        <v>24</v>
      </c>
      <c r="C150" s="3" t="str">
        <f>HYPERLINK("https://springer.com/13644")</f>
        <v>https://springer.com/13644</v>
      </c>
      <c r="D150" s="2" t="s">
        <v>322</v>
      </c>
    </row>
    <row r="151" spans="1:4" ht="12.75" customHeight="1" x14ac:dyDescent="0.3">
      <c r="A151" s="2" t="s">
        <v>323</v>
      </c>
      <c r="B151" s="2" t="s">
        <v>4</v>
      </c>
      <c r="C151" s="3" t="str">
        <f>HYPERLINK("https://springer.com/13659")</f>
        <v>https://springer.com/13659</v>
      </c>
      <c r="D151" s="2" t="s">
        <v>324</v>
      </c>
    </row>
    <row r="152" spans="1:4" ht="12.75" customHeight="1" x14ac:dyDescent="0.3">
      <c r="A152" s="2" t="s">
        <v>325</v>
      </c>
      <c r="B152" s="2" t="s">
        <v>11</v>
      </c>
      <c r="C152" s="3" t="str">
        <f>HYPERLINK("https://springer.com/13673")</f>
        <v>https://springer.com/13673</v>
      </c>
      <c r="D152" s="2" t="s">
        <v>326</v>
      </c>
    </row>
    <row r="153" spans="1:4" ht="12.75" customHeight="1" x14ac:dyDescent="0.3">
      <c r="A153" s="2" t="s">
        <v>327</v>
      </c>
      <c r="B153" s="2" t="s">
        <v>17</v>
      </c>
      <c r="C153" s="3" t="str">
        <f>HYPERLINK("https://springer.com/13675")</f>
        <v>https://springer.com/13675</v>
      </c>
      <c r="D153" s="2" t="s">
        <v>328</v>
      </c>
    </row>
    <row r="154" spans="1:4" ht="12.75" customHeight="1" x14ac:dyDescent="0.3">
      <c r="A154" s="2" t="s">
        <v>329</v>
      </c>
      <c r="B154" s="2" t="s">
        <v>17</v>
      </c>
      <c r="C154" s="3" t="str">
        <f>HYPERLINK("https://springer.com/13676")</f>
        <v>https://springer.com/13676</v>
      </c>
      <c r="D154" s="2" t="s">
        <v>330</v>
      </c>
    </row>
    <row r="155" spans="1:4" ht="12.75" customHeight="1" x14ac:dyDescent="0.3">
      <c r="A155" s="2" t="s">
        <v>331</v>
      </c>
      <c r="B155" s="2" t="s">
        <v>11</v>
      </c>
      <c r="C155" s="3" t="str">
        <f>HYPERLINK("https://springer.com/13740")</f>
        <v>https://springer.com/13740</v>
      </c>
      <c r="D155" s="2" t="s">
        <v>332</v>
      </c>
    </row>
    <row r="156" spans="1:4" ht="12.75" customHeight="1" x14ac:dyDescent="0.3">
      <c r="A156" s="2" t="s">
        <v>333</v>
      </c>
      <c r="B156" s="2" t="s">
        <v>8</v>
      </c>
      <c r="C156" s="3" t="str">
        <f>HYPERLINK("https://springer.com/13753")</f>
        <v>https://springer.com/13753</v>
      </c>
      <c r="D156" s="2" t="s">
        <v>334</v>
      </c>
    </row>
    <row r="157" spans="1:4" ht="12.75" customHeight="1" x14ac:dyDescent="0.3">
      <c r="A157" s="2" t="s">
        <v>335</v>
      </c>
      <c r="B157" s="2" t="s">
        <v>12</v>
      </c>
      <c r="C157" s="3" t="str">
        <f>HYPERLINK("https://springer.com/15011")</f>
        <v>https://springer.com/15011</v>
      </c>
      <c r="D157" s="2" t="s">
        <v>336</v>
      </c>
    </row>
    <row r="158" spans="1:4" ht="12.75" customHeight="1" x14ac:dyDescent="0.3">
      <c r="A158" s="2" t="s">
        <v>337</v>
      </c>
      <c r="B158" s="2" t="s">
        <v>12</v>
      </c>
      <c r="C158" s="3" t="str">
        <f>HYPERLINK("https://springer.com/15016")</f>
        <v>https://springer.com/15016</v>
      </c>
      <c r="D158" s="2" t="s">
        <v>338</v>
      </c>
    </row>
    <row r="159" spans="1:4" ht="12.75" customHeight="1" x14ac:dyDescent="0.3">
      <c r="A159" s="2" t="s">
        <v>339</v>
      </c>
      <c r="B159" s="2" t="s">
        <v>15</v>
      </c>
      <c r="C159" s="3" t="str">
        <f>HYPERLINK("https://springer.com/35114")</f>
        <v>https://springer.com/35114</v>
      </c>
      <c r="D159" s="2" t="s">
        <v>340</v>
      </c>
    </row>
    <row r="160" spans="1:4" ht="12.75" customHeight="1" x14ac:dyDescent="0.3">
      <c r="A160" s="2" t="s">
        <v>341</v>
      </c>
      <c r="B160" s="2" t="s">
        <v>15</v>
      </c>
      <c r="C160" s="3" t="str">
        <f>HYPERLINK("https://springer.com/35127")</f>
        <v>https://springer.com/35127</v>
      </c>
      <c r="D160" s="2" t="s">
        <v>342</v>
      </c>
    </row>
    <row r="161" spans="1:4" ht="12.75" customHeight="1" x14ac:dyDescent="0.3">
      <c r="A161" s="2" t="s">
        <v>343</v>
      </c>
      <c r="B161" s="2" t="s">
        <v>25</v>
      </c>
      <c r="C161" s="3" t="str">
        <f>HYPERLINK("https://springer.com/35128")</f>
        <v>https://springer.com/35128</v>
      </c>
      <c r="D161" s="2" t="s">
        <v>344</v>
      </c>
    </row>
    <row r="162" spans="1:4" ht="12.75" customHeight="1" x14ac:dyDescent="0.3">
      <c r="A162" s="2" t="s">
        <v>345</v>
      </c>
      <c r="B162" s="2" t="s">
        <v>25</v>
      </c>
      <c r="C162" s="3" t="str">
        <f>HYPERLINK("https://springer.com/35139")</f>
        <v>https://springer.com/35139</v>
      </c>
      <c r="D162" s="2" t="s">
        <v>346</v>
      </c>
    </row>
    <row r="163" spans="1:4" ht="12.75" customHeight="1" x14ac:dyDescent="0.3">
      <c r="A163" s="2" t="s">
        <v>347</v>
      </c>
      <c r="B163" s="2" t="s">
        <v>17</v>
      </c>
      <c r="C163" s="3" t="str">
        <f>HYPERLINK("https://springer.com/35141")</f>
        <v>https://springer.com/35141</v>
      </c>
      <c r="D163" s="2" t="s">
        <v>348</v>
      </c>
    </row>
    <row r="164" spans="1:4" ht="12.75" customHeight="1" x14ac:dyDescent="0.3">
      <c r="A164" s="2" t="s">
        <v>349</v>
      </c>
      <c r="B164" s="2" t="s">
        <v>18</v>
      </c>
      <c r="C164" s="3" t="str">
        <f>HYPERLINK("https://springer.com/35144")</f>
        <v>https://springer.com/35144</v>
      </c>
      <c r="D164" s="2" t="s">
        <v>350</v>
      </c>
    </row>
    <row r="165" spans="1:4" ht="12.75" customHeight="1" x14ac:dyDescent="0.3">
      <c r="A165" s="2" t="s">
        <v>351</v>
      </c>
      <c r="B165" s="2" t="s">
        <v>18</v>
      </c>
      <c r="C165" s="3" t="str">
        <f>HYPERLINK("https://springer.com/35145")</f>
        <v>https://springer.com/35145</v>
      </c>
      <c r="D165" s="2" t="s">
        <v>352</v>
      </c>
    </row>
    <row r="166" spans="1:4" ht="12.75" customHeight="1" x14ac:dyDescent="0.3">
      <c r="A166" s="2" t="s">
        <v>353</v>
      </c>
      <c r="B166" s="2" t="s">
        <v>10</v>
      </c>
      <c r="C166" s="3" t="str">
        <f>HYPERLINK("https://springer.com/35146")</f>
        <v>https://springer.com/35146</v>
      </c>
      <c r="D166" s="2" t="s">
        <v>354</v>
      </c>
    </row>
    <row r="167" spans="1:4" ht="12.75" customHeight="1" x14ac:dyDescent="0.3">
      <c r="A167" s="2" t="s">
        <v>355</v>
      </c>
      <c r="B167" s="2" t="s">
        <v>14</v>
      </c>
      <c r="C167" s="3" t="str">
        <f>HYPERLINK("https://springer.com/35147")</f>
        <v>https://springer.com/35147</v>
      </c>
      <c r="D167" s="2" t="s">
        <v>356</v>
      </c>
    </row>
    <row r="168" spans="1:4" ht="12.75" customHeight="1" x14ac:dyDescent="0.3">
      <c r="A168" s="2" t="s">
        <v>357</v>
      </c>
      <c r="B168" s="2" t="s">
        <v>10</v>
      </c>
      <c r="C168" s="3" t="str">
        <f>HYPERLINK("https://springer.com/35148")</f>
        <v>https://springer.com/35148</v>
      </c>
      <c r="D168" s="2" t="s">
        <v>358</v>
      </c>
    </row>
    <row r="169" spans="1:4" ht="12.75" customHeight="1" x14ac:dyDescent="0.3">
      <c r="A169" s="2" t="s">
        <v>359</v>
      </c>
      <c r="B169" s="2" t="s">
        <v>14</v>
      </c>
      <c r="C169" s="3" t="str">
        <f>HYPERLINK("https://springer.com/35152")</f>
        <v>https://springer.com/35152</v>
      </c>
      <c r="D169" s="2" t="s">
        <v>360</v>
      </c>
    </row>
    <row r="170" spans="1:4" ht="12.75" customHeight="1" x14ac:dyDescent="0.3">
      <c r="A170" s="2" t="s">
        <v>361</v>
      </c>
      <c r="B170" s="2" t="s">
        <v>10</v>
      </c>
      <c r="C170" s="3" t="str">
        <f>HYPERLINK("https://springer.com/35658")</f>
        <v>https://springer.com/35658</v>
      </c>
      <c r="D170" s="2" t="s">
        <v>362</v>
      </c>
    </row>
    <row r="171" spans="1:4" ht="12.75" customHeight="1" x14ac:dyDescent="0.3">
      <c r="A171" s="2" t="s">
        <v>363</v>
      </c>
      <c r="B171" s="2" t="s">
        <v>18</v>
      </c>
      <c r="C171" s="3" t="str">
        <f>HYPERLINK("https://springer.com/35724")</f>
        <v>https://springer.com/35724</v>
      </c>
      <c r="D171" s="2" t="s">
        <v>364</v>
      </c>
    </row>
    <row r="172" spans="1:4" ht="12.75" customHeight="1" x14ac:dyDescent="0.3">
      <c r="A172" s="2" t="s">
        <v>365</v>
      </c>
      <c r="B172" s="2" t="s">
        <v>18</v>
      </c>
      <c r="C172" s="3" t="str">
        <f>HYPERLINK("https://springer.com/35725")</f>
        <v>https://springer.com/35725</v>
      </c>
      <c r="D172" s="2" t="s">
        <v>366</v>
      </c>
    </row>
    <row r="173" spans="1:4" ht="12.75" customHeight="1" x14ac:dyDescent="0.3">
      <c r="A173" s="2" t="s">
        <v>367</v>
      </c>
      <c r="B173" s="2" t="s">
        <v>10</v>
      </c>
      <c r="C173" s="3" t="str">
        <f>HYPERLINK("https://springer.com/35726")</f>
        <v>https://springer.com/35726</v>
      </c>
      <c r="D173" s="2" t="s">
        <v>368</v>
      </c>
    </row>
    <row r="174" spans="1:4" ht="12.75" customHeight="1" x14ac:dyDescent="0.3">
      <c r="A174" s="2" t="s">
        <v>369</v>
      </c>
      <c r="B174" s="2" t="s">
        <v>10</v>
      </c>
      <c r="C174" s="3" t="str">
        <f>HYPERLINK("https://springer.com/35746")</f>
        <v>https://springer.com/35746</v>
      </c>
      <c r="D174" s="2" t="s">
        <v>370</v>
      </c>
    </row>
    <row r="175" spans="1:4" ht="12.75" customHeight="1" x14ac:dyDescent="0.3">
      <c r="A175" s="2" t="s">
        <v>371</v>
      </c>
      <c r="B175" s="2" t="s">
        <v>10</v>
      </c>
      <c r="C175" s="3" t="str">
        <f>HYPERLINK("https://springer.com/35778")</f>
        <v>https://springer.com/35778</v>
      </c>
      <c r="D175" s="2" t="s">
        <v>372</v>
      </c>
    </row>
    <row r="176" spans="1:4" ht="12.75" customHeight="1" x14ac:dyDescent="0.3">
      <c r="A176" s="2" t="s">
        <v>373</v>
      </c>
      <c r="B176" s="2" t="s">
        <v>18</v>
      </c>
      <c r="C176" s="3" t="str">
        <f>HYPERLINK("https://springer.com/35784")</f>
        <v>https://springer.com/35784</v>
      </c>
      <c r="D176" s="2" t="s">
        <v>374</v>
      </c>
    </row>
    <row r="177" spans="1:4" ht="12.75" customHeight="1" x14ac:dyDescent="0.3">
      <c r="A177" s="2" t="s">
        <v>375</v>
      </c>
      <c r="B177" s="2" t="s">
        <v>10</v>
      </c>
      <c r="C177" s="3" t="str">
        <f>HYPERLINK("https://springer.com/38311")</f>
        <v>https://springer.com/38311</v>
      </c>
      <c r="D177" s="2" t="s">
        <v>376</v>
      </c>
    </row>
    <row r="178" spans="1:4" ht="12.75" customHeight="1" x14ac:dyDescent="0.3">
      <c r="A178" s="2" t="s">
        <v>377</v>
      </c>
      <c r="B178" s="2" t="s">
        <v>10</v>
      </c>
      <c r="C178" s="3" t="str">
        <f>HYPERLINK("https://springer.com/38312")</f>
        <v>https://springer.com/38312</v>
      </c>
      <c r="D178" s="2" t="s">
        <v>378</v>
      </c>
    </row>
    <row r="179" spans="1:4" ht="12.75" customHeight="1" x14ac:dyDescent="0.3">
      <c r="A179" s="2" t="s">
        <v>379</v>
      </c>
      <c r="B179" s="2" t="s">
        <v>10</v>
      </c>
      <c r="C179" s="3" t="str">
        <f>HYPERLINK("https://springer.com/38313")</f>
        <v>https://springer.com/38313</v>
      </c>
      <c r="D179" s="2" t="s">
        <v>380</v>
      </c>
    </row>
    <row r="180" spans="1:4" ht="12.75" customHeight="1" x14ac:dyDescent="0.3">
      <c r="A180" s="2" t="s">
        <v>381</v>
      </c>
      <c r="B180" s="2" t="s">
        <v>10</v>
      </c>
      <c r="C180" s="3" t="str">
        <f>HYPERLINK("https://springer.com/38314")</f>
        <v>https://springer.com/38314</v>
      </c>
      <c r="D180" s="2" t="s">
        <v>382</v>
      </c>
    </row>
    <row r="181" spans="1:4" ht="12.75" customHeight="1" x14ac:dyDescent="0.3">
      <c r="A181" s="2" t="s">
        <v>383</v>
      </c>
      <c r="B181" s="2" t="s">
        <v>23</v>
      </c>
      <c r="C181" s="3" t="str">
        <f>HYPERLINK("https://springer.com/40037")</f>
        <v>https://springer.com/40037</v>
      </c>
      <c r="D181" s="2" t="s">
        <v>384</v>
      </c>
    </row>
    <row r="182" spans="1:4" ht="12.75" customHeight="1" x14ac:dyDescent="0.3">
      <c r="A182" s="2" t="s">
        <v>385</v>
      </c>
      <c r="B182" s="2" t="s">
        <v>17</v>
      </c>
      <c r="C182" s="3" t="str">
        <f>HYPERLINK("https://springer.com/40070")</f>
        <v>https://springer.com/40070</v>
      </c>
      <c r="D182" s="2" t="s">
        <v>386</v>
      </c>
    </row>
    <row r="183" spans="1:4" ht="12.75" customHeight="1" x14ac:dyDescent="0.3">
      <c r="A183" s="2" t="s">
        <v>387</v>
      </c>
      <c r="B183" s="2" t="s">
        <v>14</v>
      </c>
      <c r="C183" s="3" t="str">
        <f>HYPERLINK("https://springer.com/40071")</f>
        <v>https://springer.com/40071</v>
      </c>
      <c r="D183" s="2" t="s">
        <v>388</v>
      </c>
    </row>
    <row r="184" spans="1:4" ht="12.75" customHeight="1" x14ac:dyDescent="0.3">
      <c r="A184" s="2" t="s">
        <v>389</v>
      </c>
      <c r="B184" s="2" t="s">
        <v>20</v>
      </c>
      <c r="C184" s="3" t="str">
        <f>HYPERLINK("https://springer.com/40089")</f>
        <v>https://springer.com/40089</v>
      </c>
      <c r="D184" s="2" t="s">
        <v>390</v>
      </c>
    </row>
    <row r="185" spans="1:4" ht="12.75" customHeight="1" x14ac:dyDescent="0.3">
      <c r="A185" s="2" t="s">
        <v>391</v>
      </c>
      <c r="B185" s="2" t="s">
        <v>18</v>
      </c>
      <c r="C185" s="3" t="str">
        <f>HYPERLINK("https://springer.com/40090")</f>
        <v>https://springer.com/40090</v>
      </c>
      <c r="D185" s="2" t="s">
        <v>392</v>
      </c>
    </row>
    <row r="186" spans="1:4" ht="12.75" customHeight="1" x14ac:dyDescent="0.3">
      <c r="A186" s="2" t="s">
        <v>393</v>
      </c>
      <c r="B186" s="2" t="s">
        <v>10</v>
      </c>
      <c r="C186" s="3" t="str">
        <f>HYPERLINK("https://springer.com/40091")</f>
        <v>https://springer.com/40091</v>
      </c>
      <c r="D186" s="2" t="s">
        <v>394</v>
      </c>
    </row>
    <row r="187" spans="1:4" ht="12.75" customHeight="1" x14ac:dyDescent="0.3">
      <c r="A187" s="2" t="s">
        <v>395</v>
      </c>
      <c r="B187" s="2" t="s">
        <v>10</v>
      </c>
      <c r="C187" s="3" t="str">
        <f>HYPERLINK("https://springer.com/40092")</f>
        <v>https://springer.com/40092</v>
      </c>
      <c r="D187" s="2" t="s">
        <v>396</v>
      </c>
    </row>
    <row r="188" spans="1:4" ht="12.75" customHeight="1" x14ac:dyDescent="0.3">
      <c r="A188" s="2" t="s">
        <v>397</v>
      </c>
      <c r="B188" s="2" t="s">
        <v>14</v>
      </c>
      <c r="C188" s="3" t="str">
        <f>HYPERLINK("https://springer.com/40093")</f>
        <v>https://springer.com/40093</v>
      </c>
      <c r="D188" s="2" t="s">
        <v>398</v>
      </c>
    </row>
    <row r="189" spans="1:4" ht="12.75" customHeight="1" x14ac:dyDescent="0.3">
      <c r="A189" s="2" t="s">
        <v>399</v>
      </c>
      <c r="B189" s="2" t="s">
        <v>6</v>
      </c>
      <c r="C189" s="3" t="str">
        <f>HYPERLINK("https://springer.com/40094")</f>
        <v>https://springer.com/40094</v>
      </c>
      <c r="D189" s="2" t="s">
        <v>400</v>
      </c>
    </row>
    <row r="190" spans="1:4" ht="12.75" customHeight="1" x14ac:dyDescent="0.3">
      <c r="A190" s="2" t="s">
        <v>401</v>
      </c>
      <c r="B190" s="2" t="s">
        <v>29</v>
      </c>
      <c r="C190" s="3" t="str">
        <f>HYPERLINK("https://springer.com/40095")</f>
        <v>https://springer.com/40095</v>
      </c>
      <c r="D190" s="2" t="s">
        <v>402</v>
      </c>
    </row>
    <row r="191" spans="1:4" ht="12.75" customHeight="1" x14ac:dyDescent="0.3">
      <c r="A191" s="2" t="s">
        <v>403</v>
      </c>
      <c r="B191" s="2" t="s">
        <v>5</v>
      </c>
      <c r="C191" s="3" t="str">
        <f>HYPERLINK("https://springer.com/40096")</f>
        <v>https://springer.com/40096</v>
      </c>
      <c r="D191" s="2" t="s">
        <v>404</v>
      </c>
    </row>
    <row r="192" spans="1:4" ht="12.75" customHeight="1" x14ac:dyDescent="0.3">
      <c r="A192" s="2" t="s">
        <v>405</v>
      </c>
      <c r="B192" s="2" t="s">
        <v>18</v>
      </c>
      <c r="C192" s="3" t="str">
        <f>HYPERLINK("https://springer.com/40097")</f>
        <v>https://springer.com/40097</v>
      </c>
      <c r="D192" s="2" t="s">
        <v>406</v>
      </c>
    </row>
    <row r="193" spans="1:4" ht="12.75" customHeight="1" x14ac:dyDescent="0.3">
      <c r="A193" s="2" t="s">
        <v>407</v>
      </c>
      <c r="B193" s="2" t="s">
        <v>10</v>
      </c>
      <c r="C193" s="3" t="str">
        <f>HYPERLINK("https://springer.com/40111")</f>
        <v>https://springer.com/40111</v>
      </c>
      <c r="D193" s="2" t="s">
        <v>408</v>
      </c>
    </row>
    <row r="194" spans="1:4" ht="12.75" customHeight="1" x14ac:dyDescent="0.3">
      <c r="A194" s="2" t="s">
        <v>409</v>
      </c>
      <c r="B194" s="2" t="s">
        <v>10</v>
      </c>
      <c r="C194" s="3" t="str">
        <f>HYPERLINK("https://springer.com/40112")</f>
        <v>https://springer.com/40112</v>
      </c>
      <c r="D194" s="2" t="s">
        <v>410</v>
      </c>
    </row>
    <row r="195" spans="1:4" ht="12.75" customHeight="1" x14ac:dyDescent="0.3">
      <c r="A195" s="2" t="s">
        <v>411</v>
      </c>
      <c r="B195" s="2" t="s">
        <v>12</v>
      </c>
      <c r="C195" s="3" t="str">
        <f>HYPERLINK("https://springer.com/40119")</f>
        <v>https://springer.com/40119</v>
      </c>
      <c r="D195" s="2" t="s">
        <v>412</v>
      </c>
    </row>
    <row r="196" spans="1:4" ht="12.75" customHeight="1" x14ac:dyDescent="0.3">
      <c r="A196" s="2" t="s">
        <v>413</v>
      </c>
      <c r="B196" s="2" t="s">
        <v>12</v>
      </c>
      <c r="C196" s="3" t="str">
        <f>HYPERLINK("https://springer.com/40120")</f>
        <v>https://springer.com/40120</v>
      </c>
      <c r="D196" s="2" t="s">
        <v>414</v>
      </c>
    </row>
    <row r="197" spans="1:4" ht="12.75" customHeight="1" x14ac:dyDescent="0.3">
      <c r="A197" s="2" t="s">
        <v>415</v>
      </c>
      <c r="B197" s="2" t="s">
        <v>12</v>
      </c>
      <c r="C197" s="3" t="str">
        <f>HYPERLINK("https://springer.com/40121")</f>
        <v>https://springer.com/40121</v>
      </c>
      <c r="D197" s="2" t="s">
        <v>416</v>
      </c>
    </row>
    <row r="198" spans="1:4" ht="12.75" customHeight="1" x14ac:dyDescent="0.3">
      <c r="A198" s="2" t="s">
        <v>417</v>
      </c>
      <c r="B198" s="2" t="s">
        <v>12</v>
      </c>
      <c r="C198" s="3" t="str">
        <f>HYPERLINK("https://springer.com/40122")</f>
        <v>https://springer.com/40122</v>
      </c>
      <c r="D198" s="2" t="s">
        <v>418</v>
      </c>
    </row>
    <row r="199" spans="1:4" ht="12.75" customHeight="1" x14ac:dyDescent="0.3">
      <c r="A199" s="2" t="s">
        <v>419</v>
      </c>
      <c r="B199" s="2" t="s">
        <v>12</v>
      </c>
      <c r="C199" s="3" t="str">
        <f>HYPERLINK("https://springer.com/40123")</f>
        <v>https://springer.com/40123</v>
      </c>
      <c r="D199" s="2" t="s">
        <v>420</v>
      </c>
    </row>
    <row r="200" spans="1:4" ht="12.75" customHeight="1" x14ac:dyDescent="0.3">
      <c r="A200" s="2" t="s">
        <v>421</v>
      </c>
      <c r="B200" s="2" t="s">
        <v>12</v>
      </c>
      <c r="C200" s="3" t="str">
        <f>HYPERLINK("https://springer.com/40139")</f>
        <v>https://springer.com/40139</v>
      </c>
      <c r="D200" s="2" t="s">
        <v>422</v>
      </c>
    </row>
    <row r="201" spans="1:4" ht="12.75" customHeight="1" x14ac:dyDescent="0.3">
      <c r="A201" s="2" t="s">
        <v>423</v>
      </c>
      <c r="B201" s="2" t="s">
        <v>20</v>
      </c>
      <c r="C201" s="3" t="str">
        <f>HYPERLINK("https://springer.com/40145")</f>
        <v>https://springer.com/40145</v>
      </c>
      <c r="D201" s="2" t="s">
        <v>424</v>
      </c>
    </row>
    <row r="202" spans="1:4" ht="12.75" customHeight="1" x14ac:dyDescent="0.3">
      <c r="A202" s="2" t="s">
        <v>425</v>
      </c>
      <c r="B202" s="2" t="s">
        <v>21</v>
      </c>
      <c r="C202" s="3" t="str">
        <f>HYPERLINK("https://springer.com/40167")</f>
        <v>https://springer.com/40167</v>
      </c>
      <c r="D202" s="2" t="s">
        <v>426</v>
      </c>
    </row>
    <row r="203" spans="1:4" ht="12.75" customHeight="1" x14ac:dyDescent="0.3">
      <c r="A203" s="2" t="s">
        <v>427</v>
      </c>
      <c r="B203" s="2" t="s">
        <v>12</v>
      </c>
      <c r="C203" s="3" t="str">
        <f>HYPERLINK("https://springer.com/40169")</f>
        <v>https://springer.com/40169</v>
      </c>
      <c r="D203" s="2" t="s">
        <v>428</v>
      </c>
    </row>
    <row r="204" spans="1:4" ht="12.75" customHeight="1" x14ac:dyDescent="0.3">
      <c r="A204" s="2" t="s">
        <v>429</v>
      </c>
      <c r="B204" s="2" t="s">
        <v>15</v>
      </c>
      <c r="C204" s="3" t="str">
        <f>HYPERLINK("https://springer.com/40172")</f>
        <v>https://springer.com/40172</v>
      </c>
      <c r="D204" s="2" t="s">
        <v>430</v>
      </c>
    </row>
    <row r="205" spans="1:4" ht="12.75" customHeight="1" x14ac:dyDescent="0.3">
      <c r="A205" s="2" t="s">
        <v>431</v>
      </c>
      <c r="B205" s="2" t="s">
        <v>15</v>
      </c>
      <c r="C205" s="3" t="str">
        <f>HYPERLINK("https://springer.com/40173")</f>
        <v>https://springer.com/40173</v>
      </c>
      <c r="D205" s="2" t="s">
        <v>432</v>
      </c>
    </row>
    <row r="206" spans="1:4" ht="12.75" customHeight="1" x14ac:dyDescent="0.3">
      <c r="A206" s="2" t="s">
        <v>433</v>
      </c>
      <c r="B206" s="2" t="s">
        <v>15</v>
      </c>
      <c r="C206" s="3" t="str">
        <f>HYPERLINK("https://springer.com/40176")</f>
        <v>https://springer.com/40176</v>
      </c>
      <c r="D206" s="2" t="s">
        <v>434</v>
      </c>
    </row>
    <row r="207" spans="1:4" ht="12.75" customHeight="1" x14ac:dyDescent="0.3">
      <c r="A207" s="2" t="s">
        <v>435</v>
      </c>
      <c r="B207" s="2" t="s">
        <v>20</v>
      </c>
      <c r="C207" s="3" t="str">
        <f>HYPERLINK("https://springer.com/40204")</f>
        <v>https://springer.com/40204</v>
      </c>
      <c r="D207" s="2" t="s">
        <v>436</v>
      </c>
    </row>
    <row r="208" spans="1:4" ht="12.75" customHeight="1" x14ac:dyDescent="0.3">
      <c r="A208" s="2" t="s">
        <v>437</v>
      </c>
      <c r="B208" s="2" t="s">
        <v>4</v>
      </c>
      <c r="C208" s="3" t="str">
        <f>HYPERLINK("https://springer.com/40241")</f>
        <v>https://springer.com/40241</v>
      </c>
      <c r="D208" s="2" t="s">
        <v>438</v>
      </c>
    </row>
    <row r="209" spans="1:4" ht="12.75" customHeight="1" x14ac:dyDescent="0.3">
      <c r="A209" s="2" t="s">
        <v>439</v>
      </c>
      <c r="B209" s="2" t="s">
        <v>12</v>
      </c>
      <c r="C209" s="3" t="str">
        <f>HYPERLINK("https://springer.com/40248")</f>
        <v>https://springer.com/40248</v>
      </c>
      <c r="D209" s="2" t="s">
        <v>440</v>
      </c>
    </row>
    <row r="210" spans="1:4" ht="12.75" customHeight="1" x14ac:dyDescent="0.3">
      <c r="A210" s="2" t="s">
        <v>441</v>
      </c>
      <c r="B210" s="2" t="s">
        <v>12</v>
      </c>
      <c r="C210" s="3" t="str">
        <f>HYPERLINK("https://springer.com/40268")</f>
        <v>https://springer.com/40268</v>
      </c>
      <c r="D210" s="2" t="s">
        <v>442</v>
      </c>
    </row>
    <row r="211" spans="1:4" ht="12.75" customHeight="1" x14ac:dyDescent="0.3">
      <c r="A211" s="2" t="s">
        <v>443</v>
      </c>
      <c r="B211" s="2" t="s">
        <v>12</v>
      </c>
      <c r="C211" s="3" t="str">
        <f>HYPERLINK("https://springer.com/40274")</f>
        <v>https://springer.com/40274</v>
      </c>
      <c r="D211" s="2" t="s">
        <v>444</v>
      </c>
    </row>
    <row r="212" spans="1:4" ht="12.75" customHeight="1" x14ac:dyDescent="0.3">
      <c r="A212" s="2" t="s">
        <v>445</v>
      </c>
      <c r="B212" s="2" t="s">
        <v>9</v>
      </c>
      <c r="C212" s="3" t="str">
        <f>HYPERLINK("https://springer.com/40277")</f>
        <v>https://springer.com/40277</v>
      </c>
      <c r="D212" s="2" t="s">
        <v>446</v>
      </c>
    </row>
    <row r="213" spans="1:4" ht="12.75" customHeight="1" x14ac:dyDescent="0.3">
      <c r="A213" s="2" t="s">
        <v>447</v>
      </c>
      <c r="B213" s="2" t="s">
        <v>5</v>
      </c>
      <c r="C213" s="3" t="str">
        <f>HYPERLINK("https://springer.com/40294")</f>
        <v>https://springer.com/40294</v>
      </c>
      <c r="D213" s="2" t="s">
        <v>448</v>
      </c>
    </row>
    <row r="214" spans="1:4" ht="12.75" customHeight="1" x14ac:dyDescent="0.3">
      <c r="A214" s="2" t="s">
        <v>449</v>
      </c>
      <c r="B214" s="2" t="s">
        <v>10</v>
      </c>
      <c r="C214" s="3" t="str">
        <f>HYPERLINK("https://springer.com/40327")</f>
        <v>https://springer.com/40327</v>
      </c>
      <c r="D214" s="2" t="s">
        <v>450</v>
      </c>
    </row>
    <row r="215" spans="1:4" ht="12.75" customHeight="1" x14ac:dyDescent="0.3">
      <c r="A215" s="2" t="s">
        <v>451</v>
      </c>
      <c r="B215" s="2" t="s">
        <v>9</v>
      </c>
      <c r="C215" s="3" t="str">
        <f>HYPERLINK("https://springer.com/40329")</f>
        <v>https://springer.com/40329</v>
      </c>
      <c r="D215" s="2" t="s">
        <v>452</v>
      </c>
    </row>
    <row r="216" spans="1:4" ht="12.75" customHeight="1" x14ac:dyDescent="0.3">
      <c r="A216" s="2" t="s">
        <v>453</v>
      </c>
      <c r="B216" s="2" t="s">
        <v>12</v>
      </c>
      <c r="C216" s="3" t="str">
        <f>HYPERLINK("https://springer.com/40425")</f>
        <v>https://springer.com/40425</v>
      </c>
      <c r="D216" s="2" t="s">
        <v>454</v>
      </c>
    </row>
    <row r="217" spans="1:4" ht="12.75" customHeight="1" x14ac:dyDescent="0.3">
      <c r="A217" s="2" t="s">
        <v>455</v>
      </c>
      <c r="B217" s="2" t="s">
        <v>23</v>
      </c>
      <c r="C217" s="3" t="str">
        <f>HYPERLINK("https://springer.com/40461")</f>
        <v>https://springer.com/40461</v>
      </c>
      <c r="D217" s="2" t="s">
        <v>456</v>
      </c>
    </row>
    <row r="218" spans="1:4" ht="12.75" customHeight="1" x14ac:dyDescent="0.3">
      <c r="A218" s="2" t="s">
        <v>457</v>
      </c>
      <c r="B218" s="2" t="s">
        <v>12</v>
      </c>
      <c r="C218" s="3" t="str">
        <f>HYPERLINK("https://springer.com/40463")</f>
        <v>https://springer.com/40463</v>
      </c>
      <c r="D218" s="2" t="s">
        <v>458</v>
      </c>
    </row>
    <row r="219" spans="1:4" ht="12.75" customHeight="1" x14ac:dyDescent="0.3">
      <c r="A219" s="2" t="s">
        <v>459</v>
      </c>
      <c r="B219" s="2" t="s">
        <v>4</v>
      </c>
      <c r="C219" s="3" t="str">
        <f>HYPERLINK("https://springer.com/40484")</f>
        <v>https://springer.com/40484</v>
      </c>
      <c r="D219" s="2" t="s">
        <v>460</v>
      </c>
    </row>
    <row r="220" spans="1:4" ht="12.75" customHeight="1" x14ac:dyDescent="0.3">
      <c r="A220" s="2" t="s">
        <v>461</v>
      </c>
      <c r="B220" s="2" t="s">
        <v>12</v>
      </c>
      <c r="C220" s="3" t="str">
        <f>HYPERLINK("https://springer.com/40487")</f>
        <v>https://springer.com/40487</v>
      </c>
      <c r="D220" s="2" t="s">
        <v>462</v>
      </c>
    </row>
    <row r="221" spans="1:4" ht="12.75" customHeight="1" x14ac:dyDescent="0.3">
      <c r="A221" s="2" t="s">
        <v>463</v>
      </c>
      <c r="B221" s="2" t="s">
        <v>16</v>
      </c>
      <c r="C221" s="3" t="str">
        <f>HYPERLINK("https://springer.com/40488")</f>
        <v>https://springer.com/40488</v>
      </c>
      <c r="D221" s="2" t="s">
        <v>464</v>
      </c>
    </row>
    <row r="222" spans="1:4" ht="12.75" customHeight="1" x14ac:dyDescent="0.3">
      <c r="A222" s="2" t="s">
        <v>465</v>
      </c>
      <c r="B222" s="2" t="s">
        <v>15</v>
      </c>
      <c r="C222" s="3" t="str">
        <f>HYPERLINK("https://springer.com/40503")</f>
        <v>https://springer.com/40503</v>
      </c>
      <c r="D222" s="2" t="s">
        <v>466</v>
      </c>
    </row>
    <row r="223" spans="1:4" ht="12.75" customHeight="1" x14ac:dyDescent="0.3">
      <c r="A223" s="2" t="s">
        <v>467</v>
      </c>
      <c r="B223" s="2" t="s">
        <v>24</v>
      </c>
      <c r="C223" s="3" t="str">
        <f>HYPERLINK("https://springer.com/40504")</f>
        <v>https://springer.com/40504</v>
      </c>
      <c r="D223" s="2" t="s">
        <v>468</v>
      </c>
    </row>
    <row r="224" spans="1:4" ht="12.75" customHeight="1" x14ac:dyDescent="0.3">
      <c r="A224" s="2" t="s">
        <v>469</v>
      </c>
      <c r="B224" s="2" t="s">
        <v>10</v>
      </c>
      <c r="C224" s="3" t="str">
        <f>HYPERLINK("https://springer.com/40534")</f>
        <v>https://springer.com/40534</v>
      </c>
      <c r="D224" s="2" t="s">
        <v>470</v>
      </c>
    </row>
    <row r="225" spans="1:4" ht="12.75" customHeight="1" x14ac:dyDescent="0.3">
      <c r="A225" s="2" t="s">
        <v>471</v>
      </c>
      <c r="B225" s="2" t="s">
        <v>23</v>
      </c>
      <c r="C225" s="3" t="str">
        <f>HYPERLINK("https://springer.com/40536")</f>
        <v>https://springer.com/40536</v>
      </c>
      <c r="D225" s="2" t="s">
        <v>472</v>
      </c>
    </row>
    <row r="226" spans="1:4" ht="12.75" customHeight="1" x14ac:dyDescent="0.3">
      <c r="A226" s="2" t="s">
        <v>473</v>
      </c>
      <c r="B226" s="2" t="s">
        <v>10</v>
      </c>
      <c r="C226" s="3" t="str">
        <f>HYPERLINK("https://springer.com/40544")</f>
        <v>https://springer.com/40544</v>
      </c>
      <c r="D226" s="2" t="s">
        <v>474</v>
      </c>
    </row>
    <row r="227" spans="1:4" ht="12.75" customHeight="1" x14ac:dyDescent="0.3">
      <c r="A227" s="2" t="s">
        <v>475</v>
      </c>
      <c r="B227" s="2" t="s">
        <v>30</v>
      </c>
      <c r="C227" s="3" t="str">
        <f>HYPERLINK("https://springer.com/40545")</f>
        <v>https://springer.com/40545</v>
      </c>
      <c r="D227" s="2" t="s">
        <v>476</v>
      </c>
    </row>
    <row r="228" spans="1:4" ht="12.75" customHeight="1" x14ac:dyDescent="0.3">
      <c r="A228" s="2" t="s">
        <v>477</v>
      </c>
      <c r="B228" s="2" t="s">
        <v>27</v>
      </c>
      <c r="C228" s="3" t="str">
        <f>HYPERLINK("https://springer.com/40554")</f>
        <v>https://springer.com/40554</v>
      </c>
      <c r="D228" s="2" t="s">
        <v>478</v>
      </c>
    </row>
    <row r="229" spans="1:4" ht="12.75" customHeight="1" x14ac:dyDescent="0.3">
      <c r="A229" s="2" t="s">
        <v>479</v>
      </c>
      <c r="B229" s="2" t="s">
        <v>12</v>
      </c>
      <c r="C229" s="3" t="str">
        <f>HYPERLINK("https://springer.com/40556")</f>
        <v>https://springer.com/40556</v>
      </c>
      <c r="D229" s="2" t="s">
        <v>480</v>
      </c>
    </row>
    <row r="230" spans="1:4" ht="12.75" customHeight="1" x14ac:dyDescent="0.3">
      <c r="A230" s="2" t="s">
        <v>481</v>
      </c>
      <c r="B230" s="2" t="s">
        <v>20</v>
      </c>
      <c r="C230" s="3" t="str">
        <f>HYPERLINK("https://springer.com/40563")</f>
        <v>https://springer.com/40563</v>
      </c>
      <c r="D230" s="2" t="s">
        <v>482</v>
      </c>
    </row>
    <row r="231" spans="1:4" ht="12.75" customHeight="1" x14ac:dyDescent="0.3">
      <c r="A231" s="2" t="s">
        <v>483</v>
      </c>
      <c r="B231" s="2" t="s">
        <v>29</v>
      </c>
      <c r="C231" s="3" t="str">
        <f>HYPERLINK("https://springer.com/40565")</f>
        <v>https://springer.com/40565</v>
      </c>
      <c r="D231" s="2" t="s">
        <v>484</v>
      </c>
    </row>
    <row r="232" spans="1:4" ht="12.75" customHeight="1" x14ac:dyDescent="0.3">
      <c r="A232" s="2" t="s">
        <v>485</v>
      </c>
      <c r="B232" s="2" t="s">
        <v>5</v>
      </c>
      <c r="C232" s="3" t="str">
        <f>HYPERLINK("https://springer.com/40598")</f>
        <v>https://springer.com/40598</v>
      </c>
      <c r="D232" s="2" t="s">
        <v>486</v>
      </c>
    </row>
    <row r="233" spans="1:4" ht="12.75" customHeight="1" x14ac:dyDescent="0.3">
      <c r="A233" s="2" t="s">
        <v>487</v>
      </c>
      <c r="B233" s="2" t="s">
        <v>9</v>
      </c>
      <c r="C233" s="3" t="str">
        <f>HYPERLINK("https://springer.com/40604")</f>
        <v>https://springer.com/40604</v>
      </c>
      <c r="D233" s="2" t="s">
        <v>488</v>
      </c>
    </row>
    <row r="234" spans="1:4" ht="12.75" customHeight="1" x14ac:dyDescent="0.3">
      <c r="A234" s="2" t="s">
        <v>489</v>
      </c>
      <c r="B234" s="2" t="s">
        <v>27</v>
      </c>
      <c r="C234" s="3" t="str">
        <f>HYPERLINK("https://springer.com/40607")</f>
        <v>https://springer.com/40607</v>
      </c>
      <c r="D234" s="2" t="s">
        <v>490</v>
      </c>
    </row>
    <row r="235" spans="1:4" ht="12.75" customHeight="1" x14ac:dyDescent="0.3">
      <c r="A235" s="2" t="s">
        <v>491</v>
      </c>
      <c r="B235" s="2" t="s">
        <v>12</v>
      </c>
      <c r="C235" s="3" t="str">
        <f>HYPERLINK("https://springer.com/40608")</f>
        <v>https://springer.com/40608</v>
      </c>
      <c r="D235" s="2" t="s">
        <v>492</v>
      </c>
    </row>
    <row r="236" spans="1:4" ht="12.75" customHeight="1" x14ac:dyDescent="0.3">
      <c r="A236" s="2" t="s">
        <v>493</v>
      </c>
      <c r="B236" s="2" t="s">
        <v>12</v>
      </c>
      <c r="C236" s="3" t="str">
        <f>HYPERLINK("https://springer.com/40634")</f>
        <v>https://springer.com/40634</v>
      </c>
      <c r="D236" s="2" t="s">
        <v>494</v>
      </c>
    </row>
    <row r="237" spans="1:4" ht="12.75" customHeight="1" x14ac:dyDescent="0.3">
      <c r="A237" s="2" t="s">
        <v>495</v>
      </c>
      <c r="B237" s="2" t="s">
        <v>5</v>
      </c>
      <c r="C237" s="3" t="str">
        <f>HYPERLINK("https://springer.com/40649")</f>
        <v>https://springer.com/40649</v>
      </c>
      <c r="D237" s="2" t="s">
        <v>496</v>
      </c>
    </row>
    <row r="238" spans="1:4" ht="12.75" customHeight="1" x14ac:dyDescent="0.3">
      <c r="A238" s="2" t="s">
        <v>497</v>
      </c>
      <c r="B238" s="2" t="s">
        <v>4</v>
      </c>
      <c r="C238" s="3" t="str">
        <f>HYPERLINK("https://springer.com/40657")</f>
        <v>https://springer.com/40657</v>
      </c>
      <c r="D238" s="2" t="s">
        <v>498</v>
      </c>
    </row>
    <row r="239" spans="1:4" ht="12.75" customHeight="1" x14ac:dyDescent="0.3">
      <c r="A239" s="2" t="s">
        <v>499</v>
      </c>
      <c r="B239" s="2" t="s">
        <v>4</v>
      </c>
      <c r="C239" s="3" t="str">
        <f>HYPERLINK("https://springer.com/40663")</f>
        <v>https://springer.com/40663</v>
      </c>
      <c r="D239" s="2" t="s">
        <v>500</v>
      </c>
    </row>
    <row r="240" spans="1:4" ht="12.75" customHeight="1" x14ac:dyDescent="0.3">
      <c r="A240" s="2" t="s">
        <v>501</v>
      </c>
      <c r="B240" s="2" t="s">
        <v>6</v>
      </c>
      <c r="C240" s="3" t="str">
        <f>HYPERLINK("https://springer.com/40668")</f>
        <v>https://springer.com/40668</v>
      </c>
      <c r="D240" s="2" t="s">
        <v>502</v>
      </c>
    </row>
    <row r="241" spans="1:4" ht="12.75" customHeight="1" x14ac:dyDescent="0.3">
      <c r="A241" s="2" t="s">
        <v>503</v>
      </c>
      <c r="B241" s="2" t="s">
        <v>4</v>
      </c>
      <c r="C241" s="3" t="str">
        <f>HYPERLINK("https://springer.com/40673")</f>
        <v>https://springer.com/40673</v>
      </c>
      <c r="D241" s="2" t="s">
        <v>504</v>
      </c>
    </row>
    <row r="242" spans="1:4" ht="12.75" customHeight="1" x14ac:dyDescent="0.3">
      <c r="A242" s="2" t="s">
        <v>505</v>
      </c>
      <c r="B242" s="2" t="s">
        <v>20</v>
      </c>
      <c r="C242" s="3" t="str">
        <f>HYPERLINK("https://springer.com/40679")</f>
        <v>https://springer.com/40679</v>
      </c>
      <c r="D242" s="2" t="s">
        <v>506</v>
      </c>
    </row>
    <row r="243" spans="1:4" ht="12.75" customHeight="1" x14ac:dyDescent="0.3">
      <c r="A243" s="2" t="s">
        <v>507</v>
      </c>
      <c r="B243" s="2" t="s">
        <v>17</v>
      </c>
      <c r="C243" s="3" t="str">
        <f>HYPERLINK("https://springer.com/40685")</f>
        <v>https://springer.com/40685</v>
      </c>
      <c r="D243" s="2" t="s">
        <v>508</v>
      </c>
    </row>
    <row r="244" spans="1:4" ht="12.75" customHeight="1" x14ac:dyDescent="0.3">
      <c r="A244" s="2" t="s">
        <v>509</v>
      </c>
      <c r="B244" s="2" t="s">
        <v>12</v>
      </c>
      <c r="C244" s="3" t="str">
        <f>HYPERLINK("https://springer.com/40695")</f>
        <v>https://springer.com/40695</v>
      </c>
      <c r="D244" s="2" t="s">
        <v>510</v>
      </c>
    </row>
    <row r="245" spans="1:4" ht="12.75" customHeight="1" x14ac:dyDescent="0.3">
      <c r="A245" s="2" t="s">
        <v>511</v>
      </c>
      <c r="B245" s="2" t="s">
        <v>7</v>
      </c>
      <c r="C245" s="3" t="str">
        <f>HYPERLINK("https://springer.com/40698")</f>
        <v>https://springer.com/40698</v>
      </c>
      <c r="D245" s="2" t="s">
        <v>512</v>
      </c>
    </row>
    <row r="246" spans="1:4" ht="12.75" customHeight="1" x14ac:dyDescent="0.3">
      <c r="A246" s="2" t="s">
        <v>513</v>
      </c>
      <c r="B246" s="2" t="s">
        <v>12</v>
      </c>
      <c r="C246" s="3" t="str">
        <f>HYPERLINK("https://springer.com/40699")</f>
        <v>https://springer.com/40699</v>
      </c>
      <c r="D246" s="2" t="s">
        <v>514</v>
      </c>
    </row>
    <row r="247" spans="1:4" ht="12.75" customHeight="1" x14ac:dyDescent="0.3">
      <c r="A247" s="2" t="s">
        <v>515</v>
      </c>
      <c r="B247" s="2" t="s">
        <v>4</v>
      </c>
      <c r="C247" s="3" t="str">
        <f>HYPERLINK("https://springer.com/40709")</f>
        <v>https://springer.com/40709</v>
      </c>
      <c r="D247" s="2" t="s">
        <v>516</v>
      </c>
    </row>
    <row r="248" spans="1:4" ht="12.75" customHeight="1" x14ac:dyDescent="0.3">
      <c r="A248" s="2" t="s">
        <v>517</v>
      </c>
      <c r="B248" s="2" t="s">
        <v>24</v>
      </c>
      <c r="C248" s="3" t="str">
        <f>HYPERLINK("https://springer.com/40711")</f>
        <v>https://springer.com/40711</v>
      </c>
      <c r="D248" s="2" t="s">
        <v>518</v>
      </c>
    </row>
    <row r="249" spans="1:4" ht="12.75" customHeight="1" x14ac:dyDescent="0.3">
      <c r="A249" s="2" t="s">
        <v>519</v>
      </c>
      <c r="B249" s="2" t="s">
        <v>10</v>
      </c>
      <c r="C249" s="3" t="str">
        <f>HYPERLINK("https://springer.com/40713")</f>
        <v>https://springer.com/40713</v>
      </c>
      <c r="D249" s="2" t="s">
        <v>520</v>
      </c>
    </row>
    <row r="250" spans="1:4" ht="12.75" customHeight="1" x14ac:dyDescent="0.3">
      <c r="A250" s="2" t="s">
        <v>521</v>
      </c>
      <c r="B250" s="2" t="s">
        <v>9</v>
      </c>
      <c r="C250" s="3" t="str">
        <f>HYPERLINK("https://springer.com/40718")</f>
        <v>https://springer.com/40718</v>
      </c>
      <c r="D250" s="2" t="s">
        <v>522</v>
      </c>
    </row>
    <row r="251" spans="1:4" ht="12.75" customHeight="1" x14ac:dyDescent="0.3">
      <c r="A251" s="2" t="s">
        <v>523</v>
      </c>
      <c r="B251" s="2" t="s">
        <v>23</v>
      </c>
      <c r="C251" s="3" t="str">
        <f>HYPERLINK("https://springer.com/40723")</f>
        <v>https://springer.com/40723</v>
      </c>
      <c r="D251" s="2" t="s">
        <v>524</v>
      </c>
    </row>
    <row r="252" spans="1:4" ht="12.75" customHeight="1" x14ac:dyDescent="0.3">
      <c r="A252" s="2" t="s">
        <v>525</v>
      </c>
      <c r="B252" s="2" t="s">
        <v>12</v>
      </c>
      <c r="C252" s="3" t="str">
        <f>HYPERLINK("https://springer.com/40733")</f>
        <v>https://springer.com/40733</v>
      </c>
      <c r="D252" s="2" t="s">
        <v>526</v>
      </c>
    </row>
    <row r="253" spans="1:4" ht="12.75" customHeight="1" x14ac:dyDescent="0.3">
      <c r="A253" s="2" t="s">
        <v>527</v>
      </c>
      <c r="B253" s="2" t="s">
        <v>12</v>
      </c>
      <c r="C253" s="3" t="str">
        <f>HYPERLINK("https://springer.com/40734")</f>
        <v>https://springer.com/40734</v>
      </c>
      <c r="D253" s="2" t="s">
        <v>528</v>
      </c>
    </row>
    <row r="254" spans="1:4" ht="12.75" customHeight="1" x14ac:dyDescent="0.3">
      <c r="A254" s="2" t="s">
        <v>529</v>
      </c>
      <c r="B254" s="2" t="s">
        <v>12</v>
      </c>
      <c r="C254" s="3" t="str">
        <f>HYPERLINK("https://springer.com/40738")</f>
        <v>https://springer.com/40738</v>
      </c>
      <c r="D254" s="2" t="s">
        <v>530</v>
      </c>
    </row>
    <row r="255" spans="1:4" ht="12.75" customHeight="1" x14ac:dyDescent="0.3">
      <c r="A255" s="2" t="s">
        <v>531</v>
      </c>
      <c r="B255" s="2" t="s">
        <v>12</v>
      </c>
      <c r="C255" s="3" t="str">
        <f>HYPERLINK("https://springer.com/40739")</f>
        <v>https://springer.com/40739</v>
      </c>
      <c r="D255" s="2"/>
    </row>
    <row r="256" spans="1:4" ht="12.75" customHeight="1" x14ac:dyDescent="0.3">
      <c r="A256" s="2" t="s">
        <v>532</v>
      </c>
      <c r="B256" s="2" t="s">
        <v>12</v>
      </c>
      <c r="C256" s="3" t="str">
        <f>HYPERLINK("https://springer.com/40744")</f>
        <v>https://springer.com/40744</v>
      </c>
      <c r="D256" s="2" t="s">
        <v>533</v>
      </c>
    </row>
    <row r="257" spans="1:4" ht="12.75" customHeight="1" x14ac:dyDescent="0.3">
      <c r="A257" s="2" t="s">
        <v>534</v>
      </c>
      <c r="B257" s="2" t="s">
        <v>10</v>
      </c>
      <c r="C257" s="3" t="str">
        <f>HYPERLINK("https://springer.com/40759")</f>
        <v>https://springer.com/40759</v>
      </c>
      <c r="D257" s="2" t="s">
        <v>535</v>
      </c>
    </row>
    <row r="258" spans="1:4" ht="12.75" customHeight="1" x14ac:dyDescent="0.3">
      <c r="A258" s="2" t="s">
        <v>536</v>
      </c>
      <c r="B258" s="2" t="s">
        <v>12</v>
      </c>
      <c r="C258" s="3" t="str">
        <f>HYPERLINK("https://springer.com/40779")</f>
        <v>https://springer.com/40779</v>
      </c>
      <c r="D258" s="2" t="s">
        <v>537</v>
      </c>
    </row>
    <row r="259" spans="1:4" ht="12.75" customHeight="1" x14ac:dyDescent="0.3">
      <c r="A259" s="2" t="s">
        <v>538</v>
      </c>
      <c r="B259" s="2" t="s">
        <v>29</v>
      </c>
      <c r="C259" s="3" t="str">
        <f>HYPERLINK("https://springer.com/40789")</f>
        <v>https://springer.com/40789</v>
      </c>
      <c r="D259" s="2" t="s">
        <v>539</v>
      </c>
    </row>
    <row r="260" spans="1:4" ht="12.75" customHeight="1" x14ac:dyDescent="0.3">
      <c r="A260" s="2" t="s">
        <v>540</v>
      </c>
      <c r="B260" s="2" t="s">
        <v>12</v>
      </c>
      <c r="C260" s="3" t="str">
        <f>HYPERLINK("https://springer.com/40792")</f>
        <v>https://springer.com/40792</v>
      </c>
      <c r="D260" s="2" t="s">
        <v>541</v>
      </c>
    </row>
    <row r="261" spans="1:4" ht="12.75" customHeight="1" x14ac:dyDescent="0.3">
      <c r="A261" s="2" t="s">
        <v>542</v>
      </c>
      <c r="B261" s="2" t="s">
        <v>12</v>
      </c>
      <c r="C261" s="3" t="str">
        <f>HYPERLINK("https://springer.com/40800")</f>
        <v>https://springer.com/40800</v>
      </c>
      <c r="D261" s="2" t="s">
        <v>543</v>
      </c>
    </row>
    <row r="262" spans="1:4" ht="12.75" customHeight="1" x14ac:dyDescent="0.3">
      <c r="A262" s="2" t="s">
        <v>544</v>
      </c>
      <c r="B262" s="2" t="s">
        <v>12</v>
      </c>
      <c r="C262" s="3" t="str">
        <f>HYPERLINK("https://springer.com/40801")</f>
        <v>https://springer.com/40801</v>
      </c>
      <c r="D262" s="2" t="s">
        <v>545</v>
      </c>
    </row>
    <row r="263" spans="1:4" ht="12.75" customHeight="1" x14ac:dyDescent="0.3">
      <c r="A263" s="2" t="s">
        <v>546</v>
      </c>
      <c r="B263" s="2" t="s">
        <v>12</v>
      </c>
      <c r="C263" s="3" t="str">
        <f>HYPERLINK("https://springer.com/40816")</f>
        <v>https://springer.com/40816</v>
      </c>
      <c r="D263" s="2" t="s">
        <v>547</v>
      </c>
    </row>
    <row r="264" spans="1:4" ht="12.75" customHeight="1" x14ac:dyDescent="0.3">
      <c r="A264" s="2" t="s">
        <v>548</v>
      </c>
      <c r="B264" s="2" t="s">
        <v>21</v>
      </c>
      <c r="C264" s="3" t="str">
        <f>HYPERLINK("https://springer.com/40817")</f>
        <v>https://springer.com/40817</v>
      </c>
      <c r="D264" s="2" t="s">
        <v>549</v>
      </c>
    </row>
    <row r="265" spans="1:4" ht="12.75" customHeight="1" x14ac:dyDescent="0.3">
      <c r="A265" s="2" t="s">
        <v>550</v>
      </c>
      <c r="B265" s="2" t="s">
        <v>20</v>
      </c>
      <c r="C265" s="3" t="str">
        <f>HYPERLINK("https://springer.com/40824")</f>
        <v>https://springer.com/40824</v>
      </c>
      <c r="D265" s="2" t="s">
        <v>551</v>
      </c>
    </row>
    <row r="266" spans="1:4" ht="12.75" customHeight="1" x14ac:dyDescent="0.3">
      <c r="A266" s="2" t="s">
        <v>552</v>
      </c>
      <c r="B266" s="2" t="s">
        <v>15</v>
      </c>
      <c r="C266" s="3" t="str">
        <f>HYPERLINK("https://springer.com/40854")</f>
        <v>https://springer.com/40854</v>
      </c>
      <c r="D266" s="2" t="s">
        <v>553</v>
      </c>
    </row>
    <row r="267" spans="1:4" ht="12.75" customHeight="1" x14ac:dyDescent="0.3">
      <c r="A267" s="2" t="s">
        <v>554</v>
      </c>
      <c r="B267" s="2" t="s">
        <v>24</v>
      </c>
      <c r="C267" s="3" t="str">
        <f>HYPERLINK("https://springer.com/40856")</f>
        <v>https://springer.com/40856</v>
      </c>
      <c r="D267" s="2" t="s">
        <v>555</v>
      </c>
    </row>
    <row r="268" spans="1:4" ht="12.75" customHeight="1" x14ac:dyDescent="0.3">
      <c r="A268" s="2" t="s">
        <v>556</v>
      </c>
      <c r="B268" s="2" t="s">
        <v>10</v>
      </c>
      <c r="C268" s="3" t="str">
        <f>HYPERLINK("https://springer.com/40864")</f>
        <v>https://springer.com/40864</v>
      </c>
      <c r="D268" s="2" t="s">
        <v>557</v>
      </c>
    </row>
    <row r="269" spans="1:4" ht="12.75" customHeight="1" x14ac:dyDescent="0.3">
      <c r="A269" s="2" t="s">
        <v>558</v>
      </c>
      <c r="B269" s="2" t="s">
        <v>11</v>
      </c>
      <c r="C269" s="3" t="str">
        <f>HYPERLINK("https://springer.com/40869")</f>
        <v>https://springer.com/40869</v>
      </c>
      <c r="D269" s="2" t="s">
        <v>559</v>
      </c>
    </row>
    <row r="270" spans="1:4" ht="12.75" customHeight="1" x14ac:dyDescent="0.3">
      <c r="A270" s="2" t="s">
        <v>560</v>
      </c>
      <c r="B270" s="2" t="s">
        <v>7</v>
      </c>
      <c r="C270" s="3" t="str">
        <f>HYPERLINK("https://springer.com/40880")</f>
        <v>https://springer.com/40880</v>
      </c>
      <c r="D270" s="2" t="s">
        <v>561</v>
      </c>
    </row>
    <row r="271" spans="1:4" ht="12.75" customHeight="1" x14ac:dyDescent="0.3">
      <c r="A271" s="2" t="s">
        <v>562</v>
      </c>
      <c r="B271" s="2" t="s">
        <v>15</v>
      </c>
      <c r="C271" s="3" t="str">
        <f>HYPERLINK("https://springer.com/40881")</f>
        <v>https://springer.com/40881</v>
      </c>
      <c r="D271" s="2" t="s">
        <v>563</v>
      </c>
    </row>
    <row r="272" spans="1:4" ht="12.75" customHeight="1" x14ac:dyDescent="0.3">
      <c r="A272" s="2" t="s">
        <v>564</v>
      </c>
      <c r="B272" s="2" t="s">
        <v>12</v>
      </c>
      <c r="C272" s="3" t="str">
        <f>HYPERLINK("https://springer.com/40885")</f>
        <v>https://springer.com/40885</v>
      </c>
      <c r="D272" s="2" t="s">
        <v>565</v>
      </c>
    </row>
    <row r="273" spans="1:4" ht="12.75" customHeight="1" x14ac:dyDescent="0.3">
      <c r="A273" s="2" t="s">
        <v>566</v>
      </c>
      <c r="B273" s="2" t="s">
        <v>17</v>
      </c>
      <c r="C273" s="3" t="str">
        <f>HYPERLINK("https://springer.com/40887")</f>
        <v>https://springer.com/40887</v>
      </c>
      <c r="D273" s="2" t="s">
        <v>567</v>
      </c>
    </row>
    <row r="274" spans="1:4" ht="12.75" customHeight="1" x14ac:dyDescent="0.3">
      <c r="A274" s="2" t="s">
        <v>568</v>
      </c>
      <c r="B274" s="2" t="s">
        <v>21</v>
      </c>
      <c r="C274" s="3" t="str">
        <f>HYPERLINK("https://springer.com/40896")</f>
        <v>https://springer.com/40896</v>
      </c>
      <c r="D274" s="2" t="s">
        <v>569</v>
      </c>
    </row>
    <row r="275" spans="1:4" ht="12.75" customHeight="1" x14ac:dyDescent="0.3">
      <c r="A275" s="2" t="s">
        <v>570</v>
      </c>
      <c r="B275" s="2" t="s">
        <v>10</v>
      </c>
      <c r="C275" s="3" t="str">
        <f>HYPERLINK("https://springer.com/40898")</f>
        <v>https://springer.com/40898</v>
      </c>
      <c r="D275" s="2" t="s">
        <v>571</v>
      </c>
    </row>
    <row r="276" spans="1:4" ht="12.75" customHeight="1" x14ac:dyDescent="0.3">
      <c r="A276" s="2" t="s">
        <v>572</v>
      </c>
      <c r="B276" s="2" t="s">
        <v>19</v>
      </c>
      <c r="C276" s="3" t="str">
        <f>HYPERLINK("https://springer.com/40901")</f>
        <v>https://springer.com/40901</v>
      </c>
      <c r="D276" s="2" t="s">
        <v>573</v>
      </c>
    </row>
    <row r="277" spans="1:4" ht="12.75" customHeight="1" x14ac:dyDescent="0.3">
      <c r="A277" s="2" t="s">
        <v>574</v>
      </c>
      <c r="B277" s="2" t="s">
        <v>12</v>
      </c>
      <c r="C277" s="3" t="str">
        <f>HYPERLINK("https://springer.com/40945")</f>
        <v>https://springer.com/40945</v>
      </c>
      <c r="D277" s="2" t="s">
        <v>575</v>
      </c>
    </row>
    <row r="278" spans="1:4" ht="12.75" customHeight="1" x14ac:dyDescent="0.3">
      <c r="A278" s="2" t="s">
        <v>576</v>
      </c>
      <c r="B278" s="2" t="s">
        <v>12</v>
      </c>
      <c r="C278" s="3" t="str">
        <f>HYPERLINK("https://springer.com/40949")</f>
        <v>https://springer.com/40949</v>
      </c>
      <c r="D278" s="2" t="s">
        <v>577</v>
      </c>
    </row>
    <row r="279" spans="1:4" ht="12.75" customHeight="1" x14ac:dyDescent="0.3">
      <c r="A279" s="2" t="s">
        <v>578</v>
      </c>
      <c r="B279" s="2" t="s">
        <v>22</v>
      </c>
      <c r="C279" s="3" t="str">
        <f>HYPERLINK("https://springer.com/40965")</f>
        <v>https://springer.com/40965</v>
      </c>
      <c r="D279" s="2" t="s">
        <v>579</v>
      </c>
    </row>
    <row r="280" spans="1:4" ht="12.75" customHeight="1" x14ac:dyDescent="0.3">
      <c r="A280" s="2" t="s">
        <v>580</v>
      </c>
      <c r="B280" s="2" t="s">
        <v>12</v>
      </c>
      <c r="C280" s="3" t="str">
        <f>HYPERLINK("https://springer.com/40985")</f>
        <v>https://springer.com/40985</v>
      </c>
      <c r="D280" s="2" t="s">
        <v>581</v>
      </c>
    </row>
    <row r="281" spans="1:4" ht="12.75" customHeight="1" x14ac:dyDescent="0.3">
      <c r="A281" s="2" t="s">
        <v>582</v>
      </c>
      <c r="B281" s="2" t="s">
        <v>12</v>
      </c>
      <c r="C281" s="3" t="str">
        <f>HYPERLINK("https://springer.com/41016")</f>
        <v>https://springer.com/41016</v>
      </c>
      <c r="D281" s="2" t="s">
        <v>583</v>
      </c>
    </row>
    <row r="282" spans="1:4" ht="12.75" customHeight="1" x14ac:dyDescent="0.3">
      <c r="A282" s="2" t="s">
        <v>584</v>
      </c>
      <c r="B282" s="2" t="s">
        <v>11</v>
      </c>
      <c r="C282" s="3" t="str">
        <f>HYPERLINK("https://springer.com/41019")</f>
        <v>https://springer.com/41019</v>
      </c>
      <c r="D282" s="2" t="s">
        <v>585</v>
      </c>
    </row>
    <row r="283" spans="1:4" ht="12.75" customHeight="1" x14ac:dyDescent="0.3">
      <c r="A283" s="2" t="s">
        <v>586</v>
      </c>
      <c r="B283" s="2" t="s">
        <v>15</v>
      </c>
      <c r="C283" s="3" t="str">
        <f>HYPERLINK("https://springer.com/41025")</f>
        <v>https://springer.com/41025</v>
      </c>
      <c r="D283" s="2" t="s">
        <v>587</v>
      </c>
    </row>
    <row r="284" spans="1:4" ht="12.75" customHeight="1" x14ac:dyDescent="0.3">
      <c r="A284" s="2" t="s">
        <v>588</v>
      </c>
      <c r="B284" s="2" t="s">
        <v>23</v>
      </c>
      <c r="C284" s="3" t="str">
        <f>HYPERLINK("https://springer.com/41029")</f>
        <v>https://springer.com/41029</v>
      </c>
      <c r="D284" s="2" t="s">
        <v>589</v>
      </c>
    </row>
    <row r="285" spans="1:4" ht="12.75" customHeight="1" x14ac:dyDescent="0.3">
      <c r="A285" s="2" t="s">
        <v>590</v>
      </c>
      <c r="B285" s="2" t="s">
        <v>12</v>
      </c>
      <c r="C285" s="3" t="str">
        <f>HYPERLINK("https://springer.com/41030")</f>
        <v>https://springer.com/41030</v>
      </c>
      <c r="D285" s="2" t="s">
        <v>591</v>
      </c>
    </row>
    <row r="286" spans="1:4" ht="12.75" customHeight="1" x14ac:dyDescent="0.3">
      <c r="A286" s="2" t="s">
        <v>592</v>
      </c>
      <c r="B286" s="2" t="s">
        <v>12</v>
      </c>
      <c r="C286" s="3" t="str">
        <f>HYPERLINK("https://springer.com/41038")</f>
        <v>https://springer.com/41038</v>
      </c>
      <c r="D286" s="2" t="s">
        <v>593</v>
      </c>
    </row>
    <row r="287" spans="1:4" ht="12.75" customHeight="1" x14ac:dyDescent="0.3">
      <c r="A287" s="2" t="s">
        <v>594</v>
      </c>
      <c r="B287" s="2" t="s">
        <v>23</v>
      </c>
      <c r="C287" s="3" t="str">
        <f>HYPERLINK("https://springer.com/41039")</f>
        <v>https://springer.com/41039</v>
      </c>
      <c r="D287" s="2" t="s">
        <v>595</v>
      </c>
    </row>
    <row r="288" spans="1:4" ht="12.75" customHeight="1" x14ac:dyDescent="0.3">
      <c r="A288" s="2" t="s">
        <v>596</v>
      </c>
      <c r="B288" s="2" t="s">
        <v>11</v>
      </c>
      <c r="C288" s="3" t="str">
        <f>HYPERLINK("https://springer.com/41044")</f>
        <v>https://springer.com/41044</v>
      </c>
      <c r="D288" s="2" t="s">
        <v>597</v>
      </c>
    </row>
    <row r="289" spans="1:4" ht="12.75" customHeight="1" x14ac:dyDescent="0.3">
      <c r="A289" s="2" t="s">
        <v>598</v>
      </c>
      <c r="B289" s="2" t="s">
        <v>4</v>
      </c>
      <c r="C289" s="3" t="str">
        <f>HYPERLINK("https://springer.com/41048")</f>
        <v>https://springer.com/41048</v>
      </c>
      <c r="D289" s="2" t="s">
        <v>599</v>
      </c>
    </row>
    <row r="290" spans="1:4" ht="12.75" customHeight="1" x14ac:dyDescent="0.3">
      <c r="A290" s="2" t="s">
        <v>600</v>
      </c>
      <c r="B290" s="2" t="s">
        <v>17</v>
      </c>
      <c r="C290" s="3" t="str">
        <f>HYPERLINK("https://springer.com/41056")</f>
        <v>https://springer.com/41056</v>
      </c>
      <c r="D290" s="2" t="s">
        <v>601</v>
      </c>
    </row>
    <row r="291" spans="1:4" ht="12.75" customHeight="1" x14ac:dyDescent="0.3">
      <c r="A291" s="2" t="s">
        <v>602</v>
      </c>
      <c r="B291" s="2" t="s">
        <v>24</v>
      </c>
      <c r="C291" s="3" t="str">
        <f>HYPERLINK("https://springer.com/41059")</f>
        <v>https://springer.com/41059</v>
      </c>
      <c r="D291" s="2" t="s">
        <v>603</v>
      </c>
    </row>
    <row r="292" spans="1:4" ht="12.75" customHeight="1" x14ac:dyDescent="0.3">
      <c r="A292" s="2" t="s">
        <v>604</v>
      </c>
      <c r="B292" s="2" t="s">
        <v>8</v>
      </c>
      <c r="C292" s="3" t="str">
        <f>HYPERLINK("https://springer.com/41063")</f>
        <v>https://springer.com/41063</v>
      </c>
      <c r="D292" s="2" t="s">
        <v>605</v>
      </c>
    </row>
    <row r="293" spans="1:4" ht="12.75" customHeight="1" x14ac:dyDescent="0.3">
      <c r="A293" s="2" t="s">
        <v>606</v>
      </c>
      <c r="B293" s="2" t="s">
        <v>10</v>
      </c>
      <c r="C293" s="3" t="str">
        <f>HYPERLINK("https://springer.com/41066")</f>
        <v>https://springer.com/41066</v>
      </c>
      <c r="D293" s="2" t="s">
        <v>607</v>
      </c>
    </row>
    <row r="294" spans="1:4" ht="12.75" customHeight="1" x14ac:dyDescent="0.3">
      <c r="A294" s="2" t="s">
        <v>608</v>
      </c>
      <c r="B294" s="2" t="s">
        <v>11</v>
      </c>
      <c r="C294" s="3" t="str">
        <f>HYPERLINK("https://springer.com/41074")</f>
        <v>https://springer.com/41074</v>
      </c>
      <c r="D294" s="2" t="s">
        <v>609</v>
      </c>
    </row>
    <row r="295" spans="1:4" ht="12.75" customHeight="1" x14ac:dyDescent="0.3">
      <c r="A295" s="2" t="s">
        <v>610</v>
      </c>
      <c r="B295" s="2" t="s">
        <v>11</v>
      </c>
      <c r="C295" s="3" t="str">
        <f>HYPERLINK("https://springer.com/41095")</f>
        <v>https://springer.com/41095</v>
      </c>
      <c r="D295" s="2" t="s">
        <v>611</v>
      </c>
    </row>
    <row r="296" spans="1:4" ht="12.75" customHeight="1" x14ac:dyDescent="0.3">
      <c r="A296" s="2" t="s">
        <v>612</v>
      </c>
      <c r="B296" s="2" t="s">
        <v>12</v>
      </c>
      <c r="C296" s="3" t="str">
        <f>HYPERLINK("https://springer.com/41100")</f>
        <v>https://springer.com/41100</v>
      </c>
      <c r="D296" s="2" t="s">
        <v>613</v>
      </c>
    </row>
    <row r="297" spans="1:4" ht="12.75" customHeight="1" x14ac:dyDescent="0.3">
      <c r="A297" s="2" t="s">
        <v>614</v>
      </c>
      <c r="B297" s="2" t="s">
        <v>9</v>
      </c>
      <c r="C297" s="3" t="str">
        <f>HYPERLINK("https://springer.com/41113")</f>
        <v>https://springer.com/41113</v>
      </c>
      <c r="D297" s="2" t="s">
        <v>615</v>
      </c>
    </row>
    <row r="298" spans="1:4" ht="12.75" customHeight="1" x14ac:dyDescent="0.3">
      <c r="A298" s="2" t="s">
        <v>616</v>
      </c>
      <c r="B298" s="2" t="s">
        <v>6</v>
      </c>
      <c r="C298" s="3" t="str">
        <f>HYPERLINK("https://springer.com/41114")</f>
        <v>https://springer.com/41114</v>
      </c>
      <c r="D298" s="2" t="s">
        <v>617</v>
      </c>
    </row>
    <row r="299" spans="1:4" ht="12.75" customHeight="1" x14ac:dyDescent="0.3">
      <c r="A299" s="2" t="s">
        <v>618</v>
      </c>
      <c r="B299" s="2" t="s">
        <v>6</v>
      </c>
      <c r="C299" s="3" t="str">
        <f>HYPERLINK("https://springer.com/41115")</f>
        <v>https://springer.com/41115</v>
      </c>
      <c r="D299" s="2" t="s">
        <v>619</v>
      </c>
    </row>
    <row r="300" spans="1:4" ht="12.75" customHeight="1" x14ac:dyDescent="0.3">
      <c r="A300" s="2" t="s">
        <v>620</v>
      </c>
      <c r="B300" s="2" t="s">
        <v>6</v>
      </c>
      <c r="C300" s="3" t="str">
        <f>HYPERLINK("https://springer.com/41116")</f>
        <v>https://springer.com/41116</v>
      </c>
      <c r="D300" s="2" t="s">
        <v>621</v>
      </c>
    </row>
    <row r="301" spans="1:4" ht="12.75" customHeight="1" x14ac:dyDescent="0.3">
      <c r="A301" s="2" t="s">
        <v>622</v>
      </c>
      <c r="B301" s="2" t="s">
        <v>13</v>
      </c>
      <c r="C301" s="3" t="str">
        <f>HYPERLINK("https://springer.com/41121")</f>
        <v>https://springer.com/41121</v>
      </c>
      <c r="D301" s="2" t="s">
        <v>623</v>
      </c>
    </row>
    <row r="302" spans="1:4" ht="12.75" customHeight="1" x14ac:dyDescent="0.3">
      <c r="A302" s="2" t="s">
        <v>624</v>
      </c>
      <c r="B302" s="2" t="s">
        <v>17</v>
      </c>
      <c r="C302" s="3" t="str">
        <f>HYPERLINK("https://springer.com/41180")</f>
        <v>https://springer.com/41180</v>
      </c>
      <c r="D302" s="2" t="s">
        <v>625</v>
      </c>
    </row>
    <row r="303" spans="1:4" ht="12.75" customHeight="1" x14ac:dyDescent="0.3">
      <c r="A303" s="2" t="s">
        <v>626</v>
      </c>
      <c r="B303" s="2" t="s">
        <v>12</v>
      </c>
      <c r="C303" s="3" t="str">
        <f>HYPERLINK("https://springer.com/41183")</f>
        <v>https://springer.com/41183</v>
      </c>
      <c r="D303" s="2" t="s">
        <v>627</v>
      </c>
    </row>
    <row r="304" spans="1:4" ht="12.75" customHeight="1" x14ac:dyDescent="0.3">
      <c r="A304" s="2" t="s">
        <v>628</v>
      </c>
      <c r="B304" s="2" t="s">
        <v>12</v>
      </c>
      <c r="C304" s="3" t="str">
        <f>HYPERLINK("https://springer.com/41184")</f>
        <v>https://springer.com/41184</v>
      </c>
      <c r="D304" s="2" t="s">
        <v>629</v>
      </c>
    </row>
    <row r="305" spans="1:4" ht="12.75" customHeight="1" x14ac:dyDescent="0.3">
      <c r="A305" s="2" t="s">
        <v>630</v>
      </c>
      <c r="B305" s="2" t="s">
        <v>24</v>
      </c>
      <c r="C305" s="3" t="str">
        <f>HYPERLINK("https://springer.com/41185")</f>
        <v>https://springer.com/41185</v>
      </c>
      <c r="D305" s="2" t="s">
        <v>631</v>
      </c>
    </row>
    <row r="306" spans="1:4" ht="12.75" customHeight="1" x14ac:dyDescent="0.3">
      <c r="A306" s="2" t="s">
        <v>632</v>
      </c>
      <c r="B306" s="2" t="s">
        <v>17</v>
      </c>
      <c r="C306" s="3" t="str">
        <f>HYPERLINK("https://springer.com/41186")</f>
        <v>https://springer.com/41186</v>
      </c>
      <c r="D306" s="2" t="s">
        <v>633</v>
      </c>
    </row>
    <row r="307" spans="1:4" ht="12.75" customHeight="1" x14ac:dyDescent="0.3">
      <c r="A307" s="2" t="s">
        <v>634</v>
      </c>
      <c r="B307" s="2" t="s">
        <v>17</v>
      </c>
      <c r="C307" s="3" t="str">
        <f>HYPERLINK("https://springer.com/41187")</f>
        <v>https://springer.com/41187</v>
      </c>
      <c r="D307" s="2" t="s">
        <v>635</v>
      </c>
    </row>
    <row r="308" spans="1:4" ht="12.75" customHeight="1" x14ac:dyDescent="0.3">
      <c r="A308" s="2" t="s">
        <v>636</v>
      </c>
      <c r="B308" s="2" t="s">
        <v>21</v>
      </c>
      <c r="C308" s="3" t="str">
        <f>HYPERLINK("https://springer.com/41189")</f>
        <v>https://springer.com/41189</v>
      </c>
      <c r="D308" s="2" t="s">
        <v>637</v>
      </c>
    </row>
    <row r="309" spans="1:4" ht="12.75" customHeight="1" x14ac:dyDescent="0.3">
      <c r="A309" s="2" t="s">
        <v>638</v>
      </c>
      <c r="B309" s="2" t="s">
        <v>21</v>
      </c>
      <c r="C309" s="3" t="str">
        <f>HYPERLINK("https://springer.com/41190")</f>
        <v>https://springer.com/41190</v>
      </c>
      <c r="D309" s="2" t="s">
        <v>639</v>
      </c>
    </row>
    <row r="310" spans="1:4" ht="12.75" customHeight="1" x14ac:dyDescent="0.3">
      <c r="A310" s="2" t="s">
        <v>640</v>
      </c>
      <c r="B310" s="2" t="s">
        <v>12</v>
      </c>
      <c r="C310" s="3" t="str">
        <f>HYPERLINK("https://springer.com/41193")</f>
        <v>https://springer.com/41193</v>
      </c>
      <c r="D310" s="2" t="s">
        <v>641</v>
      </c>
    </row>
    <row r="311" spans="1:4" ht="12.75" customHeight="1" x14ac:dyDescent="0.3">
      <c r="A311" s="2" t="s">
        <v>642</v>
      </c>
      <c r="B311" s="2" t="s">
        <v>28</v>
      </c>
      <c r="C311" s="3" t="str">
        <f>HYPERLINK("https://springer.com/41196")</f>
        <v>https://springer.com/41196</v>
      </c>
      <c r="D311" s="2" t="s">
        <v>643</v>
      </c>
    </row>
    <row r="312" spans="1:4" ht="12.75" customHeight="1" x14ac:dyDescent="0.3">
      <c r="A312" s="2" t="s">
        <v>644</v>
      </c>
      <c r="B312" s="2" t="s">
        <v>12</v>
      </c>
      <c r="C312" s="3" t="str">
        <f>HYPERLINK("https://springer.com/41199")</f>
        <v>https://springer.com/41199</v>
      </c>
      <c r="D312" s="2" t="s">
        <v>645</v>
      </c>
    </row>
    <row r="313" spans="1:4" ht="12.75" customHeight="1" x14ac:dyDescent="0.3">
      <c r="A313" s="2" t="s">
        <v>646</v>
      </c>
      <c r="B313" s="2" t="s">
        <v>14</v>
      </c>
      <c r="C313" s="3" t="str">
        <f>HYPERLINK("https://springer.com/41200")</f>
        <v>https://springer.com/41200</v>
      </c>
      <c r="D313" s="2" t="s">
        <v>647</v>
      </c>
    </row>
    <row r="314" spans="1:4" ht="12.75" customHeight="1" x14ac:dyDescent="0.3">
      <c r="A314" s="2" t="s">
        <v>648</v>
      </c>
      <c r="B314" s="2" t="s">
        <v>12</v>
      </c>
      <c r="C314" s="3" t="str">
        <f>HYPERLINK("https://springer.com/41231")</f>
        <v>https://springer.com/41231</v>
      </c>
      <c r="D314" s="2" t="s">
        <v>649</v>
      </c>
    </row>
    <row r="315" spans="1:4" ht="12.75" customHeight="1" x14ac:dyDescent="0.3">
      <c r="A315" s="2" t="s">
        <v>650</v>
      </c>
      <c r="B315" s="2" t="s">
        <v>6</v>
      </c>
      <c r="C315" s="3" t="str">
        <f>HYPERLINK("https://springer.com/41236")</f>
        <v>https://springer.com/41236</v>
      </c>
      <c r="D315" s="2" t="s">
        <v>651</v>
      </c>
    </row>
    <row r="316" spans="1:4" ht="12.75" customHeight="1" x14ac:dyDescent="0.3">
      <c r="A316" s="2" t="s">
        <v>652</v>
      </c>
      <c r="B316" s="2" t="s">
        <v>11</v>
      </c>
      <c r="C316" s="3" t="str">
        <f>HYPERLINK("https://springer.com/41239")</f>
        <v>https://springer.com/41239</v>
      </c>
      <c r="D316" s="2" t="s">
        <v>653</v>
      </c>
    </row>
    <row r="317" spans="1:4" ht="12.75" customHeight="1" x14ac:dyDescent="0.3">
      <c r="A317" s="2" t="s">
        <v>654</v>
      </c>
      <c r="B317" s="2" t="s">
        <v>4</v>
      </c>
      <c r="C317" s="3" t="str">
        <f>HYPERLINK("https://springer.com/41240")</f>
        <v>https://springer.com/41240</v>
      </c>
      <c r="D317" s="2" t="s">
        <v>655</v>
      </c>
    </row>
    <row r="318" spans="1:4" ht="12.75" customHeight="1" x14ac:dyDescent="0.3">
      <c r="A318" s="2" t="s">
        <v>656</v>
      </c>
      <c r="B318" s="2" t="s">
        <v>12</v>
      </c>
      <c r="C318" s="3" t="str">
        <f>HYPERLINK("https://springer.com/41241")</f>
        <v>https://springer.com/41241</v>
      </c>
      <c r="D318" s="2" t="s">
        <v>657</v>
      </c>
    </row>
    <row r="319" spans="1:4" ht="12.75" customHeight="1" x14ac:dyDescent="0.3">
      <c r="A319" s="2" t="s">
        <v>658</v>
      </c>
      <c r="B319" s="2" t="s">
        <v>9</v>
      </c>
      <c r="C319" s="3" t="str">
        <f>HYPERLINK("https://springer.com/41251")</f>
        <v>https://springer.com/41251</v>
      </c>
      <c r="D319" s="2" t="s">
        <v>659</v>
      </c>
    </row>
    <row r="320" spans="1:4" ht="12.75" customHeight="1" x14ac:dyDescent="0.3">
      <c r="A320" s="2" t="s">
        <v>660</v>
      </c>
      <c r="B320" s="2" t="s">
        <v>24</v>
      </c>
      <c r="C320" s="3" t="str">
        <f>HYPERLINK("https://springer.com/41255")</f>
        <v>https://springer.com/41255</v>
      </c>
      <c r="D320" s="2" t="s">
        <v>661</v>
      </c>
    </row>
    <row r="321" spans="1:4" ht="12.75" customHeight="1" x14ac:dyDescent="0.3">
      <c r="A321" s="2" t="s">
        <v>662</v>
      </c>
      <c r="B321" s="2" t="s">
        <v>24</v>
      </c>
      <c r="C321" s="3" t="str">
        <f>HYPERLINK("https://springer.com/41257")</f>
        <v>https://springer.com/41257</v>
      </c>
      <c r="D321" s="2" t="s">
        <v>663</v>
      </c>
    </row>
    <row r="322" spans="1:4" ht="12.75" customHeight="1" x14ac:dyDescent="0.3">
      <c r="A322" s="2" t="s">
        <v>664</v>
      </c>
      <c r="B322" s="2" t="s">
        <v>9</v>
      </c>
      <c r="C322" s="3" t="str">
        <f>HYPERLINK("https://springer.com/41265")</f>
        <v>https://springer.com/41265</v>
      </c>
      <c r="D322" s="2" t="s">
        <v>665</v>
      </c>
    </row>
    <row r="323" spans="1:4" ht="12.75" customHeight="1" x14ac:dyDescent="0.3">
      <c r="A323" s="2" t="s">
        <v>666</v>
      </c>
      <c r="B323" s="2" t="s">
        <v>9</v>
      </c>
      <c r="C323" s="3" t="str">
        <f>HYPERLINK("https://springer.com/41266")</f>
        <v>https://springer.com/41266</v>
      </c>
      <c r="D323" s="2" t="s">
        <v>667</v>
      </c>
    </row>
    <row r="324" spans="1:4" ht="12.75" customHeight="1" x14ac:dyDescent="0.3">
      <c r="A324" s="2" t="s">
        <v>668</v>
      </c>
      <c r="B324" s="2" t="s">
        <v>9</v>
      </c>
      <c r="C324" s="3" t="str">
        <f>HYPERLINK("https://springer.com/41305")</f>
        <v>https://springer.com/41305</v>
      </c>
      <c r="D324" s="2" t="s">
        <v>669</v>
      </c>
    </row>
    <row r="325" spans="1:4" ht="12.75" customHeight="1" x14ac:dyDescent="0.3">
      <c r="A325" s="2" t="s">
        <v>670</v>
      </c>
      <c r="B325" s="2" t="s">
        <v>28</v>
      </c>
      <c r="C325" s="3" t="str">
        <f>HYPERLINK("https://springer.com/41312")</f>
        <v>https://springer.com/41312</v>
      </c>
      <c r="D325" s="2" t="s">
        <v>671</v>
      </c>
    </row>
    <row r="326" spans="1:4" ht="12.75" customHeight="1" x14ac:dyDescent="0.3">
      <c r="A326" s="2" t="s">
        <v>672</v>
      </c>
      <c r="B326" s="2" t="s">
        <v>15</v>
      </c>
      <c r="C326" s="3" t="str">
        <f>HYPERLINK("https://springer.com/41318")</f>
        <v>https://springer.com/41318</v>
      </c>
      <c r="D326" s="2"/>
    </row>
    <row r="327" spans="1:4" ht="12.75" customHeight="1" x14ac:dyDescent="0.3">
      <c r="A327" s="2" t="s">
        <v>673</v>
      </c>
      <c r="B327" s="2" t="s">
        <v>16</v>
      </c>
      <c r="C327" s="3" t="str">
        <f>HYPERLINK("https://springer.com/41319")</f>
        <v>https://springer.com/41319</v>
      </c>
      <c r="D327" s="2"/>
    </row>
    <row r="328" spans="1:4" ht="12.75" customHeight="1" x14ac:dyDescent="0.3">
      <c r="A328" s="2" t="s">
        <v>674</v>
      </c>
      <c r="B328" s="2" t="s">
        <v>16</v>
      </c>
      <c r="C328" s="3" t="str">
        <f>HYPERLINK("https://springer.com/41320")</f>
        <v>https://springer.com/41320</v>
      </c>
      <c r="D328" s="2"/>
    </row>
    <row r="329" spans="1:4" ht="12.75" customHeight="1" x14ac:dyDescent="0.3">
      <c r="A329" s="2" t="s">
        <v>675</v>
      </c>
      <c r="B329" s="2" t="s">
        <v>10</v>
      </c>
      <c r="C329" s="3" t="str">
        <f>HYPERLINK("https://springer.com/41321")</f>
        <v>https://springer.com/41321</v>
      </c>
      <c r="D329" s="2" t="s">
        <v>676</v>
      </c>
    </row>
    <row r="330" spans="1:4" ht="12.75" customHeight="1" x14ac:dyDescent="0.3">
      <c r="A330" s="2" t="s">
        <v>677</v>
      </c>
      <c r="B330" s="2" t="s">
        <v>12</v>
      </c>
      <c r="C330" s="3" t="str">
        <f>HYPERLINK("https://springer.com/41374")</f>
        <v>https://springer.com/41374</v>
      </c>
      <c r="D330" s="2" t="s">
        <v>678</v>
      </c>
    </row>
    <row r="331" spans="1:4" ht="12.75" customHeight="1" x14ac:dyDescent="0.3">
      <c r="A331" s="2" t="s">
        <v>679</v>
      </c>
      <c r="B331" s="2" t="s">
        <v>12</v>
      </c>
      <c r="C331" s="3" t="str">
        <f>HYPERLINK("https://springer.com/41379")</f>
        <v>https://springer.com/41379</v>
      </c>
      <c r="D331" s="2" t="s">
        <v>680</v>
      </c>
    </row>
    <row r="332" spans="1:4" ht="12.75" customHeight="1" x14ac:dyDescent="0.3">
      <c r="A332" s="2" t="s">
        <v>681</v>
      </c>
      <c r="B332" s="2" t="s">
        <v>7</v>
      </c>
      <c r="C332" s="3" t="str">
        <f>HYPERLINK("https://springer.com/41385")</f>
        <v>https://springer.com/41385</v>
      </c>
      <c r="D332" s="2" t="s">
        <v>682</v>
      </c>
    </row>
    <row r="333" spans="1:4" ht="12.75" customHeight="1" x14ac:dyDescent="0.3">
      <c r="A333" s="2" t="s">
        <v>683</v>
      </c>
      <c r="B333" s="2" t="s">
        <v>9</v>
      </c>
      <c r="C333" s="3" t="str">
        <f>HYPERLINK("https://springer.com/41395")</f>
        <v>https://springer.com/41395</v>
      </c>
      <c r="D333" s="2" t="s">
        <v>684</v>
      </c>
    </row>
    <row r="334" spans="1:4" ht="12.75" customHeight="1" x14ac:dyDescent="0.3">
      <c r="A334" s="2" t="s">
        <v>685</v>
      </c>
      <c r="B334" s="2" t="s">
        <v>4</v>
      </c>
      <c r="C334" s="3" t="str">
        <f>HYPERLINK("https://springer.com/41396")</f>
        <v>https://springer.com/41396</v>
      </c>
      <c r="D334" s="2" t="s">
        <v>686</v>
      </c>
    </row>
    <row r="335" spans="1:4" ht="12.75" customHeight="1" x14ac:dyDescent="0.3">
      <c r="A335" s="2" t="s">
        <v>687</v>
      </c>
      <c r="B335" s="2" t="s">
        <v>13</v>
      </c>
      <c r="C335" s="3" t="str">
        <f>HYPERLINK("https://springer.com/41407")</f>
        <v>https://springer.com/41407</v>
      </c>
      <c r="D335" s="2" t="s">
        <v>688</v>
      </c>
    </row>
    <row r="336" spans="1:4" ht="12.75" customHeight="1" x14ac:dyDescent="0.3">
      <c r="A336" s="2" t="s">
        <v>689</v>
      </c>
      <c r="B336" s="2" t="s">
        <v>9</v>
      </c>
      <c r="C336" s="3" t="str">
        <f>HYPERLINK("https://springer.com/41424")</f>
        <v>https://springer.com/41424</v>
      </c>
      <c r="D336" s="2" t="s">
        <v>690</v>
      </c>
    </row>
    <row r="337" spans="1:4" ht="12.75" customHeight="1" x14ac:dyDescent="0.3">
      <c r="A337" s="2" t="s">
        <v>691</v>
      </c>
      <c r="B337" s="2" t="s">
        <v>7</v>
      </c>
      <c r="C337" s="3" t="str">
        <f>HYPERLINK("https://springer.com/41436")</f>
        <v>https://springer.com/41436</v>
      </c>
      <c r="D337" s="2" t="s">
        <v>692</v>
      </c>
    </row>
    <row r="338" spans="1:4" ht="12.75" customHeight="1" x14ac:dyDescent="0.3">
      <c r="A338" s="2" t="s">
        <v>693</v>
      </c>
      <c r="B338" s="2" t="s">
        <v>4</v>
      </c>
      <c r="C338" s="3" t="str">
        <f>HYPERLINK("https://springer.com/41438")</f>
        <v>https://springer.com/41438</v>
      </c>
      <c r="D338" s="2" t="s">
        <v>694</v>
      </c>
    </row>
    <row r="339" spans="1:4" ht="12.75" customHeight="1" x14ac:dyDescent="0.3">
      <c r="A339" s="2" t="s">
        <v>695</v>
      </c>
      <c r="B339" s="2" t="s">
        <v>17</v>
      </c>
      <c r="C339" s="3" t="str">
        <f>HYPERLINK("https://springer.com/41464")</f>
        <v>https://springer.com/41464</v>
      </c>
      <c r="D339" s="2" t="s">
        <v>696</v>
      </c>
    </row>
    <row r="340" spans="1:4" ht="12.75" customHeight="1" x14ac:dyDescent="0.3">
      <c r="A340" s="2" t="s">
        <v>697</v>
      </c>
      <c r="B340" s="2" t="s">
        <v>21</v>
      </c>
      <c r="C340" s="3" t="str">
        <f>HYPERLINK("https://springer.com/41470")</f>
        <v>https://springer.com/41470</v>
      </c>
      <c r="D340" s="2" t="s">
        <v>698</v>
      </c>
    </row>
    <row r="341" spans="1:4" ht="12.75" customHeight="1" x14ac:dyDescent="0.3">
      <c r="A341" s="2" t="s">
        <v>699</v>
      </c>
      <c r="B341" s="2" t="s">
        <v>17</v>
      </c>
      <c r="C341" s="3" t="str">
        <f>HYPERLINK("https://springer.com/41471")</f>
        <v>https://springer.com/41471</v>
      </c>
      <c r="D341" s="2" t="s">
        <v>700</v>
      </c>
    </row>
    <row r="342" spans="1:4" ht="12.75" customHeight="1" x14ac:dyDescent="0.3">
      <c r="A342" s="2" t="s">
        <v>701</v>
      </c>
      <c r="B342" s="2" t="s">
        <v>6</v>
      </c>
      <c r="C342" s="3" t="str">
        <f>HYPERLINK("https://springer.com/41476")</f>
        <v>https://springer.com/41476</v>
      </c>
      <c r="D342" s="2" t="s">
        <v>702</v>
      </c>
    </row>
    <row r="343" spans="1:4" ht="12.75" customHeight="1" x14ac:dyDescent="0.3">
      <c r="A343" s="2" t="s">
        <v>703</v>
      </c>
      <c r="B343" s="2" t="s">
        <v>4</v>
      </c>
      <c r="C343" s="3" t="str">
        <f>HYPERLINK("https://springer.com/41477")</f>
        <v>https://springer.com/41477</v>
      </c>
      <c r="D343" s="2" t="s">
        <v>704</v>
      </c>
    </row>
    <row r="344" spans="1:4" ht="12.75" customHeight="1" x14ac:dyDescent="0.3">
      <c r="A344" s="2" t="s">
        <v>705</v>
      </c>
      <c r="B344" s="2" t="s">
        <v>21</v>
      </c>
      <c r="C344" s="3" t="str">
        <f>HYPERLINK("https://springer.com/41480")</f>
        <v>https://springer.com/41480</v>
      </c>
      <c r="D344" s="2" t="s">
        <v>706</v>
      </c>
    </row>
    <row r="345" spans="1:4" ht="12.75" customHeight="1" x14ac:dyDescent="0.3">
      <c r="A345" s="2" t="s">
        <v>707</v>
      </c>
      <c r="B345" s="2" t="s">
        <v>10</v>
      </c>
      <c r="C345" s="3" t="str">
        <f>HYPERLINK("https://springer.com/41490")</f>
        <v>https://springer.com/41490</v>
      </c>
      <c r="D345" s="2" t="s">
        <v>708</v>
      </c>
    </row>
    <row r="346" spans="1:4" ht="12.75" customHeight="1" x14ac:dyDescent="0.3">
      <c r="A346" s="2" t="s">
        <v>709</v>
      </c>
      <c r="B346" s="2" t="s">
        <v>10</v>
      </c>
      <c r="C346" s="3" t="str">
        <f>HYPERLINK("https://springer.com/41491")</f>
        <v>https://springer.com/41491</v>
      </c>
      <c r="D346" s="2" t="s">
        <v>710</v>
      </c>
    </row>
    <row r="347" spans="1:4" ht="12.75" customHeight="1" x14ac:dyDescent="0.3">
      <c r="A347" s="2" t="s">
        <v>711</v>
      </c>
      <c r="B347" s="2" t="s">
        <v>10</v>
      </c>
      <c r="C347" s="3" t="str">
        <f>HYPERLINK("https://springer.com/41511")</f>
        <v>https://springer.com/41511</v>
      </c>
      <c r="D347" s="2" t="s">
        <v>712</v>
      </c>
    </row>
    <row r="348" spans="1:4" ht="12.75" customHeight="1" x14ac:dyDescent="0.3">
      <c r="A348" s="2" t="s">
        <v>713</v>
      </c>
      <c r="B348" s="2" t="s">
        <v>24</v>
      </c>
      <c r="C348" s="3" t="str">
        <f>HYPERLINK("https://springer.com/41543")</f>
        <v>https://springer.com/41543</v>
      </c>
      <c r="D348" s="2" t="s">
        <v>714</v>
      </c>
    </row>
    <row r="349" spans="1:4" ht="12.75" customHeight="1" x14ac:dyDescent="0.3">
      <c r="A349" s="2" t="s">
        <v>715</v>
      </c>
      <c r="B349" s="2" t="s">
        <v>4</v>
      </c>
      <c r="C349" s="3" t="str">
        <f>HYPERLINK("https://springer.com/41544")</f>
        <v>https://springer.com/41544</v>
      </c>
      <c r="D349" s="2" t="s">
        <v>716</v>
      </c>
    </row>
    <row r="350" spans="1:4" ht="12.75" customHeight="1" x14ac:dyDescent="0.3">
      <c r="A350" s="2" t="s">
        <v>717</v>
      </c>
      <c r="B350" s="2" t="s">
        <v>5</v>
      </c>
      <c r="C350" s="3" t="str">
        <f>HYPERLINK("https://springer.com/41546")</f>
        <v>https://springer.com/41546</v>
      </c>
      <c r="D350" s="2" t="s">
        <v>718</v>
      </c>
    </row>
    <row r="351" spans="1:4" ht="12.75" customHeight="1" x14ac:dyDescent="0.3">
      <c r="A351" s="2" t="s">
        <v>719</v>
      </c>
      <c r="B351" s="2" t="s">
        <v>13</v>
      </c>
      <c r="C351" s="3" t="str">
        <f>HYPERLINK("https://springer.com/41548")</f>
        <v>https://springer.com/41548</v>
      </c>
      <c r="D351" s="2" t="s">
        <v>720</v>
      </c>
    </row>
    <row r="352" spans="1:4" ht="12.75" customHeight="1" x14ac:dyDescent="0.3">
      <c r="A352" s="2" t="s">
        <v>721</v>
      </c>
      <c r="B352" s="2" t="s">
        <v>6</v>
      </c>
      <c r="C352" s="3" t="str">
        <f>HYPERLINK("https://springer.com/41550")</f>
        <v>https://springer.com/41550</v>
      </c>
      <c r="D352" s="2" t="s">
        <v>722</v>
      </c>
    </row>
    <row r="353" spans="1:4" ht="12.75" customHeight="1" x14ac:dyDescent="0.3">
      <c r="A353" s="2" t="s">
        <v>723</v>
      </c>
      <c r="B353" s="2" t="s">
        <v>7</v>
      </c>
      <c r="C353" s="3" t="str">
        <f>HYPERLINK("https://springer.com/41551")</f>
        <v>https://springer.com/41551</v>
      </c>
      <c r="D353" s="2" t="s">
        <v>724</v>
      </c>
    </row>
    <row r="354" spans="1:4" ht="12.75" customHeight="1" x14ac:dyDescent="0.3">
      <c r="A354" s="2" t="s">
        <v>725</v>
      </c>
      <c r="B354" s="2" t="s">
        <v>4</v>
      </c>
      <c r="C354" s="3" t="str">
        <f>HYPERLINK("https://springer.com/41556")</f>
        <v>https://springer.com/41556</v>
      </c>
      <c r="D354" s="2" t="s">
        <v>726</v>
      </c>
    </row>
    <row r="355" spans="1:4" ht="12.75" customHeight="1" x14ac:dyDescent="0.3">
      <c r="A355" s="2" t="s">
        <v>727</v>
      </c>
      <c r="B355" s="2" t="s">
        <v>18</v>
      </c>
      <c r="C355" s="3" t="str">
        <f>HYPERLINK("https://springer.com/41557")</f>
        <v>https://springer.com/41557</v>
      </c>
      <c r="D355" s="2" t="s">
        <v>728</v>
      </c>
    </row>
    <row r="356" spans="1:4" ht="12.75" customHeight="1" x14ac:dyDescent="0.3">
      <c r="A356" s="2" t="s">
        <v>729</v>
      </c>
      <c r="B356" s="2" t="s">
        <v>14</v>
      </c>
      <c r="C356" s="3" t="str">
        <f>HYPERLINK("https://springer.com/41558")</f>
        <v>https://springer.com/41558</v>
      </c>
      <c r="D356" s="2" t="s">
        <v>730</v>
      </c>
    </row>
    <row r="357" spans="1:4" ht="12.75" customHeight="1" x14ac:dyDescent="0.3">
      <c r="A357" s="2" t="s">
        <v>731</v>
      </c>
      <c r="B357" s="2" t="s">
        <v>4</v>
      </c>
      <c r="C357" s="3" t="str">
        <f>HYPERLINK("https://springer.com/41559")</f>
        <v>https://springer.com/41559</v>
      </c>
      <c r="D357" s="2" t="s">
        <v>732</v>
      </c>
    </row>
    <row r="358" spans="1:4" ht="12.75" customHeight="1" x14ac:dyDescent="0.3">
      <c r="A358" s="2" t="s">
        <v>733</v>
      </c>
      <c r="B358" s="2" t="s">
        <v>29</v>
      </c>
      <c r="C358" s="3" t="str">
        <f>HYPERLINK("https://springer.com/41560")</f>
        <v>https://springer.com/41560</v>
      </c>
      <c r="D358" s="2" t="s">
        <v>734</v>
      </c>
    </row>
    <row r="359" spans="1:4" ht="12.75" customHeight="1" x14ac:dyDescent="0.3">
      <c r="A359" s="2" t="s">
        <v>735</v>
      </c>
      <c r="B359" s="2" t="s">
        <v>8</v>
      </c>
      <c r="C359" s="3" t="str">
        <f>HYPERLINK("https://springer.com/41561")</f>
        <v>https://springer.com/41561</v>
      </c>
      <c r="D359" s="2" t="s">
        <v>736</v>
      </c>
    </row>
    <row r="360" spans="1:4" ht="12.75" customHeight="1" x14ac:dyDescent="0.3">
      <c r="A360" s="2" t="s">
        <v>737</v>
      </c>
      <c r="B360" s="2" t="s">
        <v>4</v>
      </c>
      <c r="C360" s="3" t="str">
        <f>HYPERLINK("https://springer.com/41562")</f>
        <v>https://springer.com/41562</v>
      </c>
      <c r="D360" s="2" t="s">
        <v>738</v>
      </c>
    </row>
    <row r="361" spans="1:4" ht="12.75" customHeight="1" x14ac:dyDescent="0.3">
      <c r="A361" s="2" t="s">
        <v>739</v>
      </c>
      <c r="B361" s="2" t="s">
        <v>20</v>
      </c>
      <c r="C361" s="3" t="str">
        <f>HYPERLINK("https://springer.com/41563")</f>
        <v>https://springer.com/41563</v>
      </c>
      <c r="D361" s="2" t="s">
        <v>740</v>
      </c>
    </row>
    <row r="362" spans="1:4" ht="12.75" customHeight="1" x14ac:dyDescent="0.3">
      <c r="A362" s="2" t="s">
        <v>741</v>
      </c>
      <c r="B362" s="2" t="s">
        <v>4</v>
      </c>
      <c r="C362" s="3" t="str">
        <f>HYPERLINK("https://springer.com/41564")</f>
        <v>https://springer.com/41564</v>
      </c>
      <c r="D362" s="2" t="s">
        <v>742</v>
      </c>
    </row>
    <row r="363" spans="1:4" ht="12.75" customHeight="1" x14ac:dyDescent="0.3">
      <c r="A363" s="2" t="s">
        <v>743</v>
      </c>
      <c r="B363" s="2" t="s">
        <v>20</v>
      </c>
      <c r="C363" s="3" t="str">
        <f>HYPERLINK("https://springer.com/41565")</f>
        <v>https://springer.com/41565</v>
      </c>
      <c r="D363" s="2" t="s">
        <v>744</v>
      </c>
    </row>
    <row r="364" spans="1:4" ht="12.75" customHeight="1" x14ac:dyDescent="0.3">
      <c r="A364" s="2" t="s">
        <v>745</v>
      </c>
      <c r="B364" s="2" t="s">
        <v>6</v>
      </c>
      <c r="C364" s="3" t="str">
        <f>HYPERLINK("https://springer.com/41566")</f>
        <v>https://springer.com/41566</v>
      </c>
      <c r="D364" s="2" t="s">
        <v>746</v>
      </c>
    </row>
    <row r="365" spans="1:4" ht="12.75" customHeight="1" x14ac:dyDescent="0.3">
      <c r="A365" s="2" t="s">
        <v>747</v>
      </c>
      <c r="B365" s="2" t="s">
        <v>6</v>
      </c>
      <c r="C365" s="3" t="str">
        <f>HYPERLINK("https://springer.com/41567")</f>
        <v>https://springer.com/41567</v>
      </c>
      <c r="D365" s="2" t="s">
        <v>748</v>
      </c>
    </row>
    <row r="366" spans="1:4" ht="12.75" customHeight="1" x14ac:dyDescent="0.3">
      <c r="A366" s="2" t="s">
        <v>749</v>
      </c>
      <c r="B366" s="2" t="s">
        <v>7</v>
      </c>
      <c r="C366" s="3" t="str">
        <f>HYPERLINK("https://springer.com/41568")</f>
        <v>https://springer.com/41568</v>
      </c>
      <c r="D366" s="2" t="s">
        <v>750</v>
      </c>
    </row>
    <row r="367" spans="1:4" ht="12.75" customHeight="1" x14ac:dyDescent="0.3">
      <c r="A367" s="2" t="s">
        <v>751</v>
      </c>
      <c r="B367" s="2" t="s">
        <v>12</v>
      </c>
      <c r="C367" s="3" t="str">
        <f>HYPERLINK("https://springer.com/41569")</f>
        <v>https://springer.com/41569</v>
      </c>
      <c r="D367" s="2" t="s">
        <v>752</v>
      </c>
    </row>
    <row r="368" spans="1:4" ht="12.75" customHeight="1" x14ac:dyDescent="0.3">
      <c r="A368" s="2" t="s">
        <v>753</v>
      </c>
      <c r="B368" s="2" t="s">
        <v>18</v>
      </c>
      <c r="C368" s="3" t="str">
        <f>HYPERLINK("https://springer.com/41570")</f>
        <v>https://springer.com/41570</v>
      </c>
      <c r="D368" s="2" t="s">
        <v>754</v>
      </c>
    </row>
    <row r="369" spans="1:4" ht="12.75" customHeight="1" x14ac:dyDescent="0.3">
      <c r="A369" s="2" t="s">
        <v>755</v>
      </c>
      <c r="B369" s="2" t="s">
        <v>12</v>
      </c>
      <c r="C369" s="3" t="str">
        <f>HYPERLINK("https://springer.com/41571")</f>
        <v>https://springer.com/41571</v>
      </c>
      <c r="D369" s="2" t="s">
        <v>756</v>
      </c>
    </row>
    <row r="370" spans="1:4" ht="12.75" customHeight="1" x14ac:dyDescent="0.3">
      <c r="A370" s="2" t="s">
        <v>757</v>
      </c>
      <c r="B370" s="2" t="s">
        <v>12</v>
      </c>
      <c r="C370" s="3" t="str">
        <f>HYPERLINK("https://springer.com/41572")</f>
        <v>https://springer.com/41572</v>
      </c>
      <c r="D370" s="2" t="s">
        <v>758</v>
      </c>
    </row>
    <row r="371" spans="1:4" ht="12.75" customHeight="1" x14ac:dyDescent="0.3">
      <c r="A371" s="2" t="s">
        <v>759</v>
      </c>
      <c r="B371" s="2" t="s">
        <v>7</v>
      </c>
      <c r="C371" s="3" t="str">
        <f>HYPERLINK("https://springer.com/41573")</f>
        <v>https://springer.com/41573</v>
      </c>
      <c r="D371" s="2" t="s">
        <v>760</v>
      </c>
    </row>
    <row r="372" spans="1:4" ht="12.75" customHeight="1" x14ac:dyDescent="0.3">
      <c r="A372" s="2" t="s">
        <v>761</v>
      </c>
      <c r="B372" s="2" t="s">
        <v>12</v>
      </c>
      <c r="C372" s="3" t="str">
        <f>HYPERLINK("https://springer.com/41574")</f>
        <v>https://springer.com/41574</v>
      </c>
      <c r="D372" s="2" t="s">
        <v>762</v>
      </c>
    </row>
    <row r="373" spans="1:4" ht="12.75" customHeight="1" x14ac:dyDescent="0.3">
      <c r="A373" s="2" t="s">
        <v>763</v>
      </c>
      <c r="B373" s="2" t="s">
        <v>12</v>
      </c>
      <c r="C373" s="3" t="str">
        <f>HYPERLINK("https://springer.com/41575")</f>
        <v>https://springer.com/41575</v>
      </c>
      <c r="D373" s="2" t="s">
        <v>764</v>
      </c>
    </row>
    <row r="374" spans="1:4" ht="12.75" customHeight="1" x14ac:dyDescent="0.3">
      <c r="A374" s="2" t="s">
        <v>765</v>
      </c>
      <c r="B374" s="2" t="s">
        <v>7</v>
      </c>
      <c r="C374" s="3" t="str">
        <f>HYPERLINK("https://springer.com/41576")</f>
        <v>https://springer.com/41576</v>
      </c>
      <c r="D374" s="2" t="s">
        <v>766</v>
      </c>
    </row>
    <row r="375" spans="1:4" ht="12.75" customHeight="1" x14ac:dyDescent="0.3">
      <c r="A375" s="2" t="s">
        <v>767</v>
      </c>
      <c r="B375" s="2" t="s">
        <v>7</v>
      </c>
      <c r="C375" s="3" t="str">
        <f>HYPERLINK("https://springer.com/41577")</f>
        <v>https://springer.com/41577</v>
      </c>
      <c r="D375" s="2" t="s">
        <v>768</v>
      </c>
    </row>
    <row r="376" spans="1:4" ht="12.75" customHeight="1" x14ac:dyDescent="0.3">
      <c r="A376" s="2" t="s">
        <v>769</v>
      </c>
      <c r="B376" s="2" t="s">
        <v>20</v>
      </c>
      <c r="C376" s="3" t="str">
        <f>HYPERLINK("https://springer.com/41578")</f>
        <v>https://springer.com/41578</v>
      </c>
      <c r="D376" s="2" t="s">
        <v>770</v>
      </c>
    </row>
    <row r="377" spans="1:4" ht="12.75" customHeight="1" x14ac:dyDescent="0.3">
      <c r="A377" s="2" t="s">
        <v>771</v>
      </c>
      <c r="B377" s="2" t="s">
        <v>4</v>
      </c>
      <c r="C377" s="3" t="str">
        <f>HYPERLINK("https://springer.com/41579")</f>
        <v>https://springer.com/41579</v>
      </c>
      <c r="D377" s="2" t="s">
        <v>772</v>
      </c>
    </row>
    <row r="378" spans="1:4" ht="12.75" customHeight="1" x14ac:dyDescent="0.3">
      <c r="A378" s="2" t="s">
        <v>773</v>
      </c>
      <c r="B378" s="2" t="s">
        <v>4</v>
      </c>
      <c r="C378" s="3" t="str">
        <f>HYPERLINK("https://springer.com/41580")</f>
        <v>https://springer.com/41580</v>
      </c>
      <c r="D378" s="2" t="s">
        <v>774</v>
      </c>
    </row>
    <row r="379" spans="1:4" ht="12.75" customHeight="1" x14ac:dyDescent="0.3">
      <c r="A379" s="2" t="s">
        <v>775</v>
      </c>
      <c r="B379" s="2" t="s">
        <v>12</v>
      </c>
      <c r="C379" s="3" t="str">
        <f>HYPERLINK("https://springer.com/41581")</f>
        <v>https://springer.com/41581</v>
      </c>
      <c r="D379" s="2" t="s">
        <v>776</v>
      </c>
    </row>
    <row r="380" spans="1:4" ht="12.75" customHeight="1" x14ac:dyDescent="0.3">
      <c r="A380" s="2" t="s">
        <v>777</v>
      </c>
      <c r="B380" s="2" t="s">
        <v>12</v>
      </c>
      <c r="C380" s="3" t="str">
        <f>HYPERLINK("https://springer.com/41582")</f>
        <v>https://springer.com/41582</v>
      </c>
      <c r="D380" s="2" t="s">
        <v>778</v>
      </c>
    </row>
    <row r="381" spans="1:4" ht="12.75" customHeight="1" x14ac:dyDescent="0.3">
      <c r="A381" s="2" t="s">
        <v>779</v>
      </c>
      <c r="B381" s="2" t="s">
        <v>7</v>
      </c>
      <c r="C381" s="3" t="str">
        <f>HYPERLINK("https://springer.com/41583")</f>
        <v>https://springer.com/41583</v>
      </c>
      <c r="D381" s="2" t="s">
        <v>780</v>
      </c>
    </row>
    <row r="382" spans="1:4" ht="12.75" customHeight="1" x14ac:dyDescent="0.3">
      <c r="A382" s="2" t="s">
        <v>781</v>
      </c>
      <c r="B382" s="2" t="s">
        <v>12</v>
      </c>
      <c r="C382" s="3" t="str">
        <f>HYPERLINK("https://springer.com/41584")</f>
        <v>https://springer.com/41584</v>
      </c>
      <c r="D382" s="2" t="s">
        <v>782</v>
      </c>
    </row>
    <row r="383" spans="1:4" ht="12.75" customHeight="1" x14ac:dyDescent="0.3">
      <c r="A383" s="2" t="s">
        <v>783</v>
      </c>
      <c r="B383" s="2" t="s">
        <v>12</v>
      </c>
      <c r="C383" s="3" t="str">
        <f>HYPERLINK("https://springer.com/41585")</f>
        <v>https://springer.com/41585</v>
      </c>
      <c r="D383" s="2" t="s">
        <v>784</v>
      </c>
    </row>
    <row r="384" spans="1:4" ht="12.75" customHeight="1" x14ac:dyDescent="0.3">
      <c r="A384" s="2" t="s">
        <v>785</v>
      </c>
      <c r="B384" s="2" t="s">
        <v>31</v>
      </c>
      <c r="C384" s="3" t="str">
        <f>HYPERLINK("https://springer.com/41586")</f>
        <v>https://springer.com/41586</v>
      </c>
      <c r="D384" s="2" t="s">
        <v>786</v>
      </c>
    </row>
    <row r="385" spans="1:4" ht="12.75" customHeight="1" x14ac:dyDescent="0.3">
      <c r="A385" s="2" t="s">
        <v>787</v>
      </c>
      <c r="B385" s="2" t="s">
        <v>4</v>
      </c>
      <c r="C385" s="3" t="str">
        <f>HYPERLINK("https://springer.com/41587")</f>
        <v>https://springer.com/41587</v>
      </c>
      <c r="D385" s="2" t="s">
        <v>788</v>
      </c>
    </row>
    <row r="386" spans="1:4" ht="12.75" customHeight="1" x14ac:dyDescent="0.3">
      <c r="A386" s="2" t="s">
        <v>789</v>
      </c>
      <c r="B386" s="2" t="s">
        <v>7</v>
      </c>
      <c r="C386" s="3" t="str">
        <f>HYPERLINK("https://springer.com/41588")</f>
        <v>https://springer.com/41588</v>
      </c>
      <c r="D386" s="2" t="s">
        <v>790</v>
      </c>
    </row>
    <row r="387" spans="1:4" ht="12.75" customHeight="1" x14ac:dyDescent="0.3">
      <c r="A387" s="2" t="s">
        <v>791</v>
      </c>
      <c r="B387" s="2" t="s">
        <v>18</v>
      </c>
      <c r="C387" s="3" t="str">
        <f>HYPERLINK("https://springer.com/41589")</f>
        <v>https://springer.com/41589</v>
      </c>
      <c r="D387" s="2" t="s">
        <v>792</v>
      </c>
    </row>
    <row r="388" spans="1:4" ht="12.75" customHeight="1" x14ac:dyDescent="0.3">
      <c r="A388" s="2" t="s">
        <v>793</v>
      </c>
      <c r="B388" s="2" t="s">
        <v>7</v>
      </c>
      <c r="C388" s="3" t="str">
        <f>HYPERLINK("https://springer.com/41590")</f>
        <v>https://springer.com/41590</v>
      </c>
      <c r="D388" s="2" t="s">
        <v>794</v>
      </c>
    </row>
    <row r="389" spans="1:4" ht="12.75" customHeight="1" x14ac:dyDescent="0.3">
      <c r="A389" s="2" t="s">
        <v>795</v>
      </c>
      <c r="B389" s="2" t="s">
        <v>7</v>
      </c>
      <c r="C389" s="3" t="str">
        <f>HYPERLINK("https://springer.com/41591")</f>
        <v>https://springer.com/41591</v>
      </c>
      <c r="D389" s="2" t="s">
        <v>796</v>
      </c>
    </row>
    <row r="390" spans="1:4" ht="12.75" customHeight="1" x14ac:dyDescent="0.3">
      <c r="A390" s="2" t="s">
        <v>797</v>
      </c>
      <c r="B390" s="2" t="s">
        <v>4</v>
      </c>
      <c r="C390" s="3" t="str">
        <f>HYPERLINK("https://springer.com/41592")</f>
        <v>https://springer.com/41592</v>
      </c>
      <c r="D390" s="2" t="s">
        <v>798</v>
      </c>
    </row>
    <row r="391" spans="1:4" ht="12.75" customHeight="1" x14ac:dyDescent="0.3">
      <c r="A391" s="2" t="s">
        <v>799</v>
      </c>
      <c r="B391" s="2" t="s">
        <v>7</v>
      </c>
      <c r="C391" s="3" t="str">
        <f>HYPERLINK("https://springer.com/41593")</f>
        <v>https://springer.com/41593</v>
      </c>
      <c r="D391" s="2" t="s">
        <v>800</v>
      </c>
    </row>
    <row r="392" spans="1:4" ht="12.75" customHeight="1" x14ac:dyDescent="0.3">
      <c r="A392" s="2" t="s">
        <v>801</v>
      </c>
      <c r="B392" s="2" t="s">
        <v>4</v>
      </c>
      <c r="C392" s="3" t="str">
        <f>HYPERLINK("https://springer.com/41594")</f>
        <v>https://springer.com/41594</v>
      </c>
      <c r="D392" s="2" t="s">
        <v>802</v>
      </c>
    </row>
    <row r="393" spans="1:4" ht="12.75" customHeight="1" x14ac:dyDescent="0.3">
      <c r="A393" s="2" t="s">
        <v>803</v>
      </c>
      <c r="B393" s="2" t="s">
        <v>31</v>
      </c>
      <c r="C393" s="3" t="str">
        <f>HYPERLINK("https://springer.com/41595")</f>
        <v>https://springer.com/41595</v>
      </c>
      <c r="D393" s="2" t="s">
        <v>804</v>
      </c>
    </row>
    <row r="394" spans="1:4" ht="12.75" customHeight="1" x14ac:dyDescent="0.3">
      <c r="A394" s="2" t="s">
        <v>805</v>
      </c>
      <c r="B394" s="2" t="s">
        <v>4</v>
      </c>
      <c r="C394" s="3" t="str">
        <f>HYPERLINK("https://springer.com/41596")</f>
        <v>https://springer.com/41596</v>
      </c>
      <c r="D394" s="2" t="s">
        <v>806</v>
      </c>
    </row>
    <row r="395" spans="1:4" ht="12.75" customHeight="1" x14ac:dyDescent="0.3">
      <c r="A395" s="2" t="s">
        <v>807</v>
      </c>
      <c r="B395" s="2" t="s">
        <v>29</v>
      </c>
      <c r="C395" s="3" t="str">
        <f>HYPERLINK("https://springer.com/41601")</f>
        <v>https://springer.com/41601</v>
      </c>
      <c r="D395" s="2" t="s">
        <v>808</v>
      </c>
    </row>
    <row r="396" spans="1:4" ht="12.75" customHeight="1" x14ac:dyDescent="0.3">
      <c r="A396" s="2" t="s">
        <v>809</v>
      </c>
      <c r="B396" s="2" t="s">
        <v>11</v>
      </c>
      <c r="C396" s="3" t="str">
        <f>HYPERLINK("https://springer.com/41604")</f>
        <v>https://springer.com/41604</v>
      </c>
      <c r="D396" s="2" t="s">
        <v>810</v>
      </c>
    </row>
    <row r="397" spans="1:4" ht="12.75" customHeight="1" x14ac:dyDescent="0.3">
      <c r="A397" s="2" t="s">
        <v>811</v>
      </c>
      <c r="B397" s="2" t="s">
        <v>4</v>
      </c>
      <c r="C397" s="3" t="str">
        <f>HYPERLINK("https://springer.com/41610")</f>
        <v>https://springer.com/41610</v>
      </c>
      <c r="D397" s="2" t="s">
        <v>812</v>
      </c>
    </row>
    <row r="398" spans="1:4" ht="12.75" customHeight="1" x14ac:dyDescent="0.3">
      <c r="A398" s="2" t="s">
        <v>813</v>
      </c>
      <c r="B398" s="2" t="s">
        <v>31</v>
      </c>
      <c r="C398" s="3" t="str">
        <f>HYPERLINK("https://springer.com/41639")</f>
        <v>https://springer.com/41639</v>
      </c>
      <c r="D398" s="2"/>
    </row>
    <row r="399" spans="1:4" ht="12.75" customHeight="1" x14ac:dyDescent="0.3">
      <c r="A399" s="2" t="s">
        <v>814</v>
      </c>
      <c r="B399" s="2" t="s">
        <v>21</v>
      </c>
      <c r="C399" s="3" t="str">
        <f>HYPERLINK("https://springer.com/41640")</f>
        <v>https://springer.com/41640</v>
      </c>
      <c r="D399" s="2"/>
    </row>
    <row r="400" spans="1:4" ht="12.75" customHeight="1" x14ac:dyDescent="0.3">
      <c r="A400" s="2" t="s">
        <v>815</v>
      </c>
      <c r="B400" s="2" t="s">
        <v>6</v>
      </c>
      <c r="C400" s="3" t="str">
        <f>HYPERLINK("https://springer.com/41641")</f>
        <v>https://springer.com/41641</v>
      </c>
      <c r="D400" s="2"/>
    </row>
    <row r="401" spans="1:4" ht="12.75" customHeight="1" x14ac:dyDescent="0.3">
      <c r="A401" s="2" t="s">
        <v>816</v>
      </c>
      <c r="B401" s="2" t="s">
        <v>11</v>
      </c>
      <c r="C401" s="3" t="str">
        <f>HYPERLINK("https://springer.com/41650")</f>
        <v>https://springer.com/41650</v>
      </c>
      <c r="D401" s="2" t="s">
        <v>817</v>
      </c>
    </row>
    <row r="402" spans="1:4" ht="12.75" customHeight="1" x14ac:dyDescent="0.3">
      <c r="A402" s="2" t="s">
        <v>818</v>
      </c>
      <c r="B402" s="2" t="s">
        <v>31</v>
      </c>
      <c r="C402" s="3" t="str">
        <f>HYPERLINK("https://springer.com/41658")</f>
        <v>https://springer.com/41658</v>
      </c>
      <c r="D402" s="2" t="s">
        <v>819</v>
      </c>
    </row>
    <row r="403" spans="1:4" ht="12.75" customHeight="1" x14ac:dyDescent="0.3">
      <c r="A403" s="2" t="s">
        <v>820</v>
      </c>
      <c r="B403" s="2" t="s">
        <v>31</v>
      </c>
      <c r="C403" s="3" t="str">
        <f>HYPERLINK("https://springer.com/41659")</f>
        <v>https://springer.com/41659</v>
      </c>
      <c r="D403" s="2"/>
    </row>
    <row r="404" spans="1:4" ht="12.75" customHeight="1" x14ac:dyDescent="0.3">
      <c r="A404" s="2" t="s">
        <v>821</v>
      </c>
      <c r="B404" s="2" t="s">
        <v>12</v>
      </c>
      <c r="C404" s="3" t="str">
        <f>HYPERLINK("https://springer.com/41669")</f>
        <v>https://springer.com/41669</v>
      </c>
      <c r="D404" s="2" t="s">
        <v>822</v>
      </c>
    </row>
    <row r="405" spans="1:4" ht="12.75" customHeight="1" x14ac:dyDescent="0.3">
      <c r="A405" s="2" t="s">
        <v>823</v>
      </c>
      <c r="B405" s="2" t="s">
        <v>10</v>
      </c>
      <c r="C405" s="3" t="str">
        <f>HYPERLINK("https://springer.com/41688")</f>
        <v>https://springer.com/41688</v>
      </c>
      <c r="D405" s="2" t="s">
        <v>824</v>
      </c>
    </row>
    <row r="406" spans="1:4" ht="12.75" customHeight="1" x14ac:dyDescent="0.3">
      <c r="A406" s="2" t="s">
        <v>825</v>
      </c>
      <c r="B406" s="2" t="s">
        <v>12</v>
      </c>
      <c r="C406" s="3" t="str">
        <f>HYPERLINK("https://springer.com/41702")</f>
        <v>https://springer.com/41702</v>
      </c>
      <c r="D406" s="2" t="s">
        <v>826</v>
      </c>
    </row>
    <row r="407" spans="1:4" ht="12.75" customHeight="1" x14ac:dyDescent="0.3">
      <c r="A407" s="2" t="s">
        <v>827</v>
      </c>
      <c r="B407" s="2" t="s">
        <v>18</v>
      </c>
      <c r="C407" s="3" t="str">
        <f>HYPERLINK("https://springer.com/41777")</f>
        <v>https://springer.com/41777</v>
      </c>
      <c r="D407" s="2" t="s">
        <v>828</v>
      </c>
    </row>
    <row r="408" spans="1:4" ht="12.75" customHeight="1" x14ac:dyDescent="0.3">
      <c r="A408" s="2" t="s">
        <v>829</v>
      </c>
      <c r="B408" s="2" t="s">
        <v>12</v>
      </c>
      <c r="C408" s="3" t="str">
        <f>HYPERLINK("https://springer.com/41785")</f>
        <v>https://springer.com/41785</v>
      </c>
      <c r="D408" s="2" t="s">
        <v>830</v>
      </c>
    </row>
    <row r="409" spans="1:4" ht="12.75" customHeight="1" x14ac:dyDescent="0.3">
      <c r="A409" s="2" t="s">
        <v>831</v>
      </c>
      <c r="B409" s="2" t="s">
        <v>29</v>
      </c>
      <c r="C409" s="3" t="str">
        <f>HYPERLINK("https://springer.com/41825")</f>
        <v>https://springer.com/41825</v>
      </c>
      <c r="D409" s="2" t="s">
        <v>832</v>
      </c>
    </row>
    <row r="410" spans="1:4" ht="12.75" customHeight="1" x14ac:dyDescent="0.3">
      <c r="A410" s="2" t="s">
        <v>833</v>
      </c>
      <c r="B410" s="2" t="s">
        <v>10</v>
      </c>
      <c r="C410" s="3" t="str">
        <f>HYPERLINK("https://springer.com/41871")</f>
        <v>https://springer.com/41871</v>
      </c>
      <c r="D410" s="2" t="s">
        <v>834</v>
      </c>
    </row>
    <row r="411" spans="1:4" ht="12.75" customHeight="1" x14ac:dyDescent="0.3">
      <c r="A411" s="2" t="s">
        <v>835</v>
      </c>
      <c r="B411" s="2" t="s">
        <v>14</v>
      </c>
      <c r="C411" s="3" t="str">
        <f>HYPERLINK("https://springer.com/41893")</f>
        <v>https://springer.com/41893</v>
      </c>
      <c r="D411" s="2" t="s">
        <v>836</v>
      </c>
    </row>
    <row r="412" spans="1:4" ht="12.75" customHeight="1" x14ac:dyDescent="0.3">
      <c r="A412" s="2" t="s">
        <v>837</v>
      </c>
      <c r="B412" s="2" t="s">
        <v>10</v>
      </c>
      <c r="C412" s="3" t="str">
        <f>HYPERLINK("https://springer.com/41928")</f>
        <v>https://springer.com/41928</v>
      </c>
      <c r="D412" s="2" t="s">
        <v>838</v>
      </c>
    </row>
    <row r="413" spans="1:4" ht="12.75" customHeight="1" x14ac:dyDescent="0.3">
      <c r="A413" s="2" t="s">
        <v>839</v>
      </c>
      <c r="B413" s="2" t="s">
        <v>18</v>
      </c>
      <c r="C413" s="3" t="str">
        <f>HYPERLINK("https://springer.com/41929")</f>
        <v>https://springer.com/41929</v>
      </c>
      <c r="D413" s="2" t="s">
        <v>840</v>
      </c>
    </row>
    <row r="414" spans="1:4" ht="12.75" customHeight="1" x14ac:dyDescent="0.3">
      <c r="A414" s="2" t="s">
        <v>841</v>
      </c>
      <c r="B414" s="2" t="s">
        <v>12</v>
      </c>
      <c r="C414" s="3" t="str">
        <f>HYPERLINK("https://springer.com/41935")</f>
        <v>https://springer.com/41935</v>
      </c>
      <c r="D414" s="2" t="s">
        <v>842</v>
      </c>
    </row>
    <row r="415" spans="1:4" ht="12.75" customHeight="1" x14ac:dyDescent="0.3">
      <c r="A415" s="2" t="s">
        <v>843</v>
      </c>
      <c r="B415" s="2" t="s">
        <v>4</v>
      </c>
      <c r="C415" s="3" t="str">
        <f>HYPERLINK("https://springer.com/41936")</f>
        <v>https://springer.com/41936</v>
      </c>
      <c r="D415" s="2" t="s">
        <v>844</v>
      </c>
    </row>
    <row r="416" spans="1:4" ht="12.75" customHeight="1" x14ac:dyDescent="0.3">
      <c r="A416" s="2" t="s">
        <v>845</v>
      </c>
      <c r="B416" s="2" t="s">
        <v>15</v>
      </c>
      <c r="C416" s="3" t="str">
        <f>HYPERLINK("https://springer.com/41937")</f>
        <v>https://springer.com/41937</v>
      </c>
      <c r="D416" s="2" t="s">
        <v>846</v>
      </c>
    </row>
    <row r="417" spans="1:4" ht="12.75" customHeight="1" x14ac:dyDescent="0.3">
      <c r="A417" s="2" t="s">
        <v>847</v>
      </c>
      <c r="B417" s="2" t="s">
        <v>17</v>
      </c>
      <c r="C417" s="3" t="str">
        <f>HYPERLINK("https://springer.com/41964")</f>
        <v>https://springer.com/41964</v>
      </c>
      <c r="D417" s="2" t="s">
        <v>848</v>
      </c>
    </row>
    <row r="418" spans="1:4" ht="12.75" customHeight="1" x14ac:dyDescent="0.3">
      <c r="A418" s="2" t="s">
        <v>849</v>
      </c>
      <c r="B418" s="2" t="s">
        <v>12</v>
      </c>
      <c r="C418" s="3" t="str">
        <f>HYPERLINK("https://springer.com/41970")</f>
        <v>https://springer.com/41970</v>
      </c>
      <c r="D418" s="2" t="s">
        <v>850</v>
      </c>
    </row>
    <row r="419" spans="1:4" ht="12.75" customHeight="1" x14ac:dyDescent="0.3">
      <c r="A419" s="2" t="s">
        <v>851</v>
      </c>
      <c r="B419" s="2" t="s">
        <v>12</v>
      </c>
      <c r="C419" s="3" t="str">
        <f>HYPERLINK("https://springer.com/41972")</f>
        <v>https://springer.com/41972</v>
      </c>
      <c r="D419" s="2" t="s">
        <v>852</v>
      </c>
    </row>
    <row r="420" spans="1:4" ht="12.75" customHeight="1" x14ac:dyDescent="0.3">
      <c r="A420" s="2" t="s">
        <v>853</v>
      </c>
      <c r="B420" s="2" t="s">
        <v>12</v>
      </c>
      <c r="C420" s="3" t="str">
        <f>HYPERLINK("https://springer.com/41983")</f>
        <v>https://springer.com/41983</v>
      </c>
      <c r="D420" s="2" t="s">
        <v>854</v>
      </c>
    </row>
    <row r="421" spans="1:4" ht="12.75" customHeight="1" x14ac:dyDescent="0.3">
      <c r="A421" s="2" t="s">
        <v>855</v>
      </c>
      <c r="B421" s="2" t="s">
        <v>12</v>
      </c>
      <c r="C421" s="3" t="str">
        <f>HYPERLINK("https://springer.com/41984")</f>
        <v>https://springer.com/41984</v>
      </c>
      <c r="D421" s="2" t="s">
        <v>856</v>
      </c>
    </row>
    <row r="422" spans="1:4" ht="12.75" customHeight="1" x14ac:dyDescent="0.3">
      <c r="A422" s="2" t="s">
        <v>857</v>
      </c>
      <c r="B422" s="2" t="s">
        <v>11</v>
      </c>
      <c r="C422" s="3" t="str">
        <f>HYPERLINK("https://springer.com/42045")</f>
        <v>https://springer.com/42045</v>
      </c>
      <c r="D422" s="2" t="s">
        <v>858</v>
      </c>
    </row>
    <row r="423" spans="1:4" ht="12.75" customHeight="1" x14ac:dyDescent="0.3">
      <c r="A423" s="2" t="s">
        <v>859</v>
      </c>
      <c r="B423" s="2" t="s">
        <v>12</v>
      </c>
      <c r="C423" s="3" t="str">
        <f>HYPERLINK("https://springer.com/42047")</f>
        <v>https://springer.com/42047</v>
      </c>
      <c r="D423" s="2" t="s">
        <v>860</v>
      </c>
    </row>
    <row r="424" spans="1:4" ht="12.75" customHeight="1" x14ac:dyDescent="0.3">
      <c r="A424" s="2" t="s">
        <v>861</v>
      </c>
      <c r="B424" s="2" t="s">
        <v>12</v>
      </c>
      <c r="C424" s="3" t="str">
        <f>HYPERLINK("https://springer.com/42077")</f>
        <v>https://springer.com/42077</v>
      </c>
      <c r="D424" s="2" t="s">
        <v>862</v>
      </c>
    </row>
    <row r="425" spans="1:4" ht="12.75" customHeight="1" x14ac:dyDescent="0.3">
      <c r="A425" s="2" t="s">
        <v>863</v>
      </c>
      <c r="B425" s="2" t="s">
        <v>12</v>
      </c>
      <c r="C425" s="3" t="str">
        <f>HYPERLINK("https://springer.com/42090")</f>
        <v>https://springer.com/42090</v>
      </c>
      <c r="D425" s="2" t="s">
        <v>864</v>
      </c>
    </row>
    <row r="426" spans="1:4" ht="12.75" customHeight="1" x14ac:dyDescent="0.3">
      <c r="A426" s="2" t="s">
        <v>865</v>
      </c>
      <c r="B426" s="2" t="s">
        <v>28</v>
      </c>
      <c r="C426" s="3" t="str">
        <f>HYPERLINK("https://springer.com/42215")</f>
        <v>https://springer.com/42215</v>
      </c>
      <c r="D426" s="2" t="s">
        <v>866</v>
      </c>
    </row>
    <row r="427" spans="1:4" ht="12.75" customHeight="1" x14ac:dyDescent="0.3">
      <c r="A427" s="2" t="s">
        <v>867</v>
      </c>
      <c r="B427" s="2" t="s">
        <v>6</v>
      </c>
      <c r="C427" s="3" t="str">
        <f>HYPERLINK("https://springer.com/42254")</f>
        <v>https://springer.com/42254</v>
      </c>
      <c r="D427" s="2" t="s">
        <v>868</v>
      </c>
    </row>
    <row r="428" spans="1:4" ht="12.75" customHeight="1" x14ac:dyDescent="0.3">
      <c r="A428" s="2" t="s">
        <v>869</v>
      </c>
      <c r="B428" s="2" t="s">
        <v>4</v>
      </c>
      <c r="C428" s="3" t="str">
        <f>HYPERLINK("https://springer.com/42255")</f>
        <v>https://springer.com/42255</v>
      </c>
      <c r="D428" s="2" t="s">
        <v>870</v>
      </c>
    </row>
    <row r="429" spans="1:4" ht="12.75" customHeight="1" x14ac:dyDescent="0.3">
      <c r="A429" s="2" t="s">
        <v>871</v>
      </c>
      <c r="B429" s="2" t="s">
        <v>10</v>
      </c>
      <c r="C429" s="3" t="str">
        <f>HYPERLINK("https://springer.com/42256")</f>
        <v>https://springer.com/42256</v>
      </c>
      <c r="D429" s="2" t="s">
        <v>872</v>
      </c>
    </row>
    <row r="430" spans="1:4" ht="12.75" customHeight="1" x14ac:dyDescent="0.3">
      <c r="A430" s="2" t="s">
        <v>873</v>
      </c>
      <c r="B430" s="2" t="s">
        <v>11</v>
      </c>
      <c r="C430" s="3" t="str">
        <f>HYPERLINK("https://springer.com/42257")</f>
        <v>https://springer.com/42257</v>
      </c>
      <c r="D430" s="2" t="s">
        <v>874</v>
      </c>
    </row>
    <row r="431" spans="1:4" ht="12.75" customHeight="1" x14ac:dyDescent="0.3">
      <c r="A431" s="2" t="s">
        <v>875</v>
      </c>
      <c r="B431" s="2" t="s">
        <v>31</v>
      </c>
      <c r="C431" s="3" t="str">
        <f>HYPERLINK("https://springer.com/42269")</f>
        <v>https://springer.com/42269</v>
      </c>
      <c r="D431" s="2" t="s">
        <v>876</v>
      </c>
    </row>
    <row r="432" spans="1:4" ht="12.75" customHeight="1" x14ac:dyDescent="0.3">
      <c r="A432" s="2" t="s">
        <v>877</v>
      </c>
      <c r="B432" s="2" t="s">
        <v>12</v>
      </c>
      <c r="C432" s="3" t="str">
        <f>HYPERLINK("https://springer.com/42277")</f>
        <v>https://springer.com/42277</v>
      </c>
      <c r="D432" s="2"/>
    </row>
    <row r="433" spans="1:4" ht="12.75" customHeight="1" x14ac:dyDescent="0.3">
      <c r="A433" s="2" t="s">
        <v>878</v>
      </c>
      <c r="B433" s="2" t="s">
        <v>17</v>
      </c>
      <c r="C433" s="3" t="str">
        <f>HYPERLINK("https://springer.com/42354")</f>
        <v>https://springer.com/42354</v>
      </c>
      <c r="D433" s="2" t="s">
        <v>879</v>
      </c>
    </row>
    <row r="434" spans="1:4" ht="12.75" customHeight="1" x14ac:dyDescent="0.3">
      <c r="A434" s="2" t="s">
        <v>880</v>
      </c>
      <c r="B434" s="2" t="s">
        <v>4</v>
      </c>
      <c r="C434" s="3" t="str">
        <f>HYPERLINK("https://springer.com/42397")</f>
        <v>https://springer.com/42397</v>
      </c>
      <c r="D434" s="2" t="s">
        <v>881</v>
      </c>
    </row>
    <row r="435" spans="1:4" ht="12.75" customHeight="1" x14ac:dyDescent="0.3">
      <c r="A435" s="2" t="s">
        <v>882</v>
      </c>
      <c r="B435" s="2" t="s">
        <v>11</v>
      </c>
      <c r="C435" s="3" t="str">
        <f>HYPERLINK("https://springer.com/42400")</f>
        <v>https://springer.com/42400</v>
      </c>
      <c r="D435" s="2" t="s">
        <v>883</v>
      </c>
    </row>
    <row r="436" spans="1:4" ht="12.75" customHeight="1" x14ac:dyDescent="0.3">
      <c r="A436" s="2" t="s">
        <v>884</v>
      </c>
      <c r="B436" s="2" t="s">
        <v>24</v>
      </c>
      <c r="C436" s="3" t="str">
        <f>HYPERLINK("https://springer.com/42409")</f>
        <v>https://springer.com/42409</v>
      </c>
      <c r="D436" s="2" t="s">
        <v>885</v>
      </c>
    </row>
    <row r="437" spans="1:4" ht="12.75" customHeight="1" x14ac:dyDescent="0.3">
      <c r="A437" s="2" t="s">
        <v>886</v>
      </c>
      <c r="B437" s="2" t="s">
        <v>20</v>
      </c>
      <c r="C437" s="3" t="str">
        <f>HYPERLINK("https://springer.com/42410")</f>
        <v>https://springer.com/42410</v>
      </c>
      <c r="D437" s="2" t="s">
        <v>887</v>
      </c>
    </row>
    <row r="438" spans="1:4" ht="12.75" customHeight="1" x14ac:dyDescent="0.3">
      <c r="A438" s="2" t="s">
        <v>888</v>
      </c>
      <c r="B438" s="2" t="s">
        <v>20</v>
      </c>
      <c r="C438" s="3" t="str">
        <f>HYPERLINK("https://springer.com/42411")</f>
        <v>https://springer.com/42411</v>
      </c>
      <c r="D438" s="2" t="s">
        <v>889</v>
      </c>
    </row>
    <row r="439" spans="1:4" ht="12.75" customHeight="1" x14ac:dyDescent="0.3">
      <c r="A439" s="2" t="s">
        <v>890</v>
      </c>
      <c r="B439" s="2" t="s">
        <v>12</v>
      </c>
      <c r="C439" s="3" t="str">
        <f>HYPERLINK("https://springer.com/42414")</f>
        <v>https://springer.com/42414</v>
      </c>
      <c r="D439" s="2" t="s">
        <v>891</v>
      </c>
    </row>
    <row r="440" spans="1:4" ht="12.75" customHeight="1" x14ac:dyDescent="0.3">
      <c r="A440" s="2" t="s">
        <v>892</v>
      </c>
      <c r="B440" s="2" t="s">
        <v>12</v>
      </c>
      <c r="C440" s="3" t="str">
        <f>HYPERLINK("https://springer.com/42415")</f>
        <v>https://springer.com/42415</v>
      </c>
      <c r="D440" s="2" t="s">
        <v>893</v>
      </c>
    </row>
    <row r="441" spans="1:4" ht="12.75" customHeight="1" x14ac:dyDescent="0.3">
      <c r="A441" s="2" t="s">
        <v>894</v>
      </c>
      <c r="B441" s="2" t="s">
        <v>4</v>
      </c>
      <c r="C441" s="3" t="str">
        <f>HYPERLINK("https://springer.com/42434")</f>
        <v>https://springer.com/42434</v>
      </c>
      <c r="D441" s="2" t="s">
        <v>895</v>
      </c>
    </row>
    <row r="442" spans="1:4" ht="12.75" customHeight="1" x14ac:dyDescent="0.3">
      <c r="A442" s="2" t="s">
        <v>896</v>
      </c>
      <c r="B442" s="2" t="s">
        <v>12</v>
      </c>
      <c r="C442" s="3" t="str">
        <f>HYPERLINK("https://springer.com/42444")</f>
        <v>https://springer.com/42444</v>
      </c>
      <c r="D442" s="2" t="s">
        <v>897</v>
      </c>
    </row>
    <row r="443" spans="1:4" ht="12.75" customHeight="1" x14ac:dyDescent="0.3">
      <c r="A443" s="2" t="s">
        <v>898</v>
      </c>
      <c r="B443" s="2" t="s">
        <v>12</v>
      </c>
      <c r="C443" s="3" t="str">
        <f>HYPERLINK("https://springer.com/42451")</f>
        <v>https://springer.com/42451</v>
      </c>
      <c r="D443" s="2" t="s">
        <v>899</v>
      </c>
    </row>
    <row r="444" spans="1:4" ht="12.75" customHeight="1" x14ac:dyDescent="0.3">
      <c r="A444" s="2" t="s">
        <v>900</v>
      </c>
      <c r="B444" s="2" t="s">
        <v>18</v>
      </c>
      <c r="C444" s="3" t="str">
        <f>HYPERLINK("https://springer.com/42480")</f>
        <v>https://springer.com/42480</v>
      </c>
      <c r="D444" s="2" t="s">
        <v>901</v>
      </c>
    </row>
    <row r="445" spans="1:4" ht="12.75" customHeight="1" x14ac:dyDescent="0.3">
      <c r="A445" s="2" t="s">
        <v>902</v>
      </c>
      <c r="B445" s="2" t="s">
        <v>4</v>
      </c>
      <c r="C445" s="3" t="str">
        <f>HYPERLINK("https://springer.com/42483")</f>
        <v>https://springer.com/42483</v>
      </c>
      <c r="D445" s="2" t="s">
        <v>903</v>
      </c>
    </row>
    <row r="446" spans="1:4" ht="12.75" customHeight="1" x14ac:dyDescent="0.3">
      <c r="A446" s="2" t="s">
        <v>904</v>
      </c>
      <c r="B446" s="2" t="s">
        <v>7</v>
      </c>
      <c r="C446" s="3" t="str">
        <f>HYPERLINK("https://springer.com/42491")</f>
        <v>https://springer.com/42491</v>
      </c>
      <c r="D446" s="2" t="s">
        <v>905</v>
      </c>
    </row>
    <row r="447" spans="1:4" ht="12.75" customHeight="1" x14ac:dyDescent="0.3">
      <c r="A447" s="2" t="s">
        <v>906</v>
      </c>
      <c r="B447" s="2" t="s">
        <v>11</v>
      </c>
      <c r="C447" s="3" t="str">
        <f>HYPERLINK("https://springer.com/42492")</f>
        <v>https://springer.com/42492</v>
      </c>
      <c r="D447" s="2" t="s">
        <v>907</v>
      </c>
    </row>
    <row r="448" spans="1:4" ht="12.75" customHeight="1" x14ac:dyDescent="0.3">
      <c r="A448" s="2" t="s">
        <v>908</v>
      </c>
      <c r="B448" s="2" t="s">
        <v>12</v>
      </c>
      <c r="C448" s="3" t="str">
        <f>HYPERLINK("https://springer.com/42494")</f>
        <v>https://springer.com/42494</v>
      </c>
      <c r="D448" s="2" t="s">
        <v>909</v>
      </c>
    </row>
    <row r="449" spans="1:4" ht="12.75" customHeight="1" x14ac:dyDescent="0.3">
      <c r="A449" s="2" t="s">
        <v>910</v>
      </c>
      <c r="B449" s="2" t="s">
        <v>29</v>
      </c>
      <c r="C449" s="3" t="str">
        <f>HYPERLINK("https://springer.com/42500")</f>
        <v>https://springer.com/42500</v>
      </c>
      <c r="D449" s="2" t="s">
        <v>911</v>
      </c>
    </row>
    <row r="450" spans="1:4" ht="12.75" customHeight="1" x14ac:dyDescent="0.3">
      <c r="A450" s="2" t="s">
        <v>912</v>
      </c>
      <c r="B450" s="2" t="s">
        <v>8</v>
      </c>
      <c r="C450" s="3" t="str">
        <f>HYPERLINK("https://springer.com/42501")</f>
        <v>https://springer.com/42501</v>
      </c>
      <c r="D450" s="2" t="s">
        <v>913</v>
      </c>
    </row>
    <row r="451" spans="1:4" ht="12.75" customHeight="1" x14ac:dyDescent="0.3">
      <c r="A451" s="2" t="s">
        <v>914</v>
      </c>
      <c r="B451" s="2" t="s">
        <v>17</v>
      </c>
      <c r="C451" s="3" t="str">
        <f>HYPERLINK("https://springer.com/42681")</f>
        <v>https://springer.com/42681</v>
      </c>
      <c r="D451" s="2" t="s">
        <v>915</v>
      </c>
    </row>
    <row r="452" spans="1:4" ht="12.75" customHeight="1" x14ac:dyDescent="0.3">
      <c r="A452" s="2" t="s">
        <v>916</v>
      </c>
      <c r="B452" s="2" t="s">
        <v>10</v>
      </c>
      <c r="C452" s="3" t="str">
        <f>HYPERLINK("https://springer.com/42730")</f>
        <v>https://springer.com/42730</v>
      </c>
      <c r="D452" s="2" t="s">
        <v>917</v>
      </c>
    </row>
    <row r="453" spans="1:4" ht="12.75" customHeight="1" x14ac:dyDescent="0.3">
      <c r="A453" s="2" t="s">
        <v>918</v>
      </c>
      <c r="B453" s="2" t="s">
        <v>27</v>
      </c>
      <c r="C453" s="3" t="str">
        <f>HYPERLINK("https://springer.com/42767")</f>
        <v>https://springer.com/42767</v>
      </c>
      <c r="D453" s="2" t="s">
        <v>919</v>
      </c>
    </row>
    <row r="454" spans="1:4" ht="12.75" customHeight="1" x14ac:dyDescent="0.3">
      <c r="A454" s="2" t="s">
        <v>920</v>
      </c>
      <c r="B454" s="2" t="s">
        <v>10</v>
      </c>
      <c r="C454" s="3" t="str">
        <f>HYPERLINK("https://springer.com/42774")</f>
        <v>https://springer.com/42774</v>
      </c>
      <c r="D454" s="2" t="s">
        <v>921</v>
      </c>
    </row>
    <row r="455" spans="1:4" ht="12.75" customHeight="1" x14ac:dyDescent="0.3">
      <c r="A455" s="2" t="s">
        <v>922</v>
      </c>
      <c r="B455" s="2" t="s">
        <v>24</v>
      </c>
      <c r="C455" s="3" t="str">
        <f>HYPERLINK("https://springer.com/42779")</f>
        <v>https://springer.com/42779</v>
      </c>
      <c r="D455" s="2" t="s">
        <v>923</v>
      </c>
    </row>
    <row r="456" spans="1:4" ht="12.75" customHeight="1" x14ac:dyDescent="0.3">
      <c r="A456" s="2" t="s">
        <v>924</v>
      </c>
      <c r="B456" s="2" t="s">
        <v>5</v>
      </c>
      <c r="C456" s="3" t="str">
        <f>HYPERLINK("https://springer.com/42787")</f>
        <v>https://springer.com/42787</v>
      </c>
      <c r="D456" s="2" t="s">
        <v>925</v>
      </c>
    </row>
    <row r="457" spans="1:4" ht="12.75" customHeight="1" x14ac:dyDescent="0.3">
      <c r="A457" s="2" t="s">
        <v>926</v>
      </c>
      <c r="B457" s="2" t="s">
        <v>8</v>
      </c>
      <c r="C457" s="3" t="str">
        <f>HYPERLINK("https://springer.com/42796")</f>
        <v>https://springer.com/42796</v>
      </c>
      <c r="D457" s="2" t="s">
        <v>927</v>
      </c>
    </row>
    <row r="458" spans="1:4" ht="12.75" customHeight="1" x14ac:dyDescent="0.3">
      <c r="A458" s="2" t="s">
        <v>928</v>
      </c>
      <c r="B458" s="2" t="s">
        <v>20</v>
      </c>
      <c r="C458" s="3" t="str">
        <f>HYPERLINK("https://springer.com/42825")</f>
        <v>https://springer.com/42825</v>
      </c>
      <c r="D458" s="2" t="s">
        <v>929</v>
      </c>
    </row>
    <row r="459" spans="1:4" ht="12.75" customHeight="1" x14ac:dyDescent="0.3">
      <c r="A459" s="2" t="s">
        <v>930</v>
      </c>
      <c r="B459" s="2" t="s">
        <v>4</v>
      </c>
      <c r="C459" s="3" t="str">
        <f>HYPERLINK("https://springer.com/42826")</f>
        <v>https://springer.com/42826</v>
      </c>
      <c r="D459" s="2" t="s">
        <v>931</v>
      </c>
    </row>
    <row r="460" spans="1:4" ht="12.75" customHeight="1" x14ac:dyDescent="0.3">
      <c r="A460" s="2" t="s">
        <v>932</v>
      </c>
      <c r="B460" s="2" t="s">
        <v>20</v>
      </c>
      <c r="C460" s="3" t="str">
        <f>HYPERLINK("https://springer.com/42833")</f>
        <v>https://springer.com/42833</v>
      </c>
      <c r="D460" s="2" t="s">
        <v>933</v>
      </c>
    </row>
    <row r="461" spans="1:4" ht="12.75" customHeight="1" x14ac:dyDescent="0.3">
      <c r="A461" s="2" t="s">
        <v>934</v>
      </c>
      <c r="B461" s="2" t="s">
        <v>8</v>
      </c>
      <c r="C461" s="3" t="str">
        <f>HYPERLINK("https://springer.com/42860")</f>
        <v>https://springer.com/42860</v>
      </c>
      <c r="D461" s="2" t="s">
        <v>935</v>
      </c>
    </row>
    <row r="462" spans="1:4" ht="12.75" customHeight="1" x14ac:dyDescent="0.3">
      <c r="A462" s="2" t="s">
        <v>936</v>
      </c>
      <c r="B462" s="2" t="s">
        <v>23</v>
      </c>
      <c r="C462" s="3" t="str">
        <f>HYPERLINK("https://springer.com/42862")</f>
        <v>https://springer.com/42862</v>
      </c>
      <c r="D462" s="2" t="s">
        <v>937</v>
      </c>
    </row>
    <row r="463" spans="1:4" ht="12.75" customHeight="1" x14ac:dyDescent="0.3">
      <c r="A463" s="2" t="s">
        <v>938</v>
      </c>
      <c r="B463" s="2" t="s">
        <v>10</v>
      </c>
      <c r="C463" s="3" t="str">
        <f>HYPERLINK("https://springer.com/42999")</f>
        <v>https://springer.com/42999</v>
      </c>
      <c r="D463" s="2" t="s">
        <v>939</v>
      </c>
    </row>
    <row r="464" spans="1:4" ht="12.75" customHeight="1" x14ac:dyDescent="0.3">
      <c r="A464" s="2" t="s">
        <v>940</v>
      </c>
      <c r="B464" s="2" t="s">
        <v>4</v>
      </c>
      <c r="C464" s="3" t="str">
        <f>HYPERLINK("https://springer.com/43008")</f>
        <v>https://springer.com/43008</v>
      </c>
      <c r="D464" s="2" t="s">
        <v>941</v>
      </c>
    </row>
    <row r="465" spans="1:4" ht="12.75" customHeight="1" x14ac:dyDescent="0.3">
      <c r="A465" s="2" t="s">
        <v>942</v>
      </c>
      <c r="B465" s="2" t="s">
        <v>31</v>
      </c>
      <c r="C465" s="3" t="str">
        <f>HYPERLINK("https://springer.com/43016")</f>
        <v>https://springer.com/43016</v>
      </c>
      <c r="D465" s="2" t="s">
        <v>943</v>
      </c>
    </row>
    <row r="466" spans="1:4" ht="12.75" customHeight="1" x14ac:dyDescent="0.3">
      <c r="A466" s="2" t="s">
        <v>944</v>
      </c>
      <c r="B466" s="2" t="s">
        <v>8</v>
      </c>
      <c r="C466" s="3" t="str">
        <f>HYPERLINK("https://springer.com/43017")</f>
        <v>https://springer.com/43017</v>
      </c>
      <c r="D466" s="2" t="s">
        <v>945</v>
      </c>
    </row>
    <row r="467" spans="1:4" ht="12.75" customHeight="1" x14ac:dyDescent="0.3">
      <c r="A467" s="2" t="s">
        <v>946</v>
      </c>
      <c r="B467" s="2" t="s">
        <v>4</v>
      </c>
      <c r="C467" s="3" t="str">
        <f>HYPERLINK("https://springer.com/43018")</f>
        <v>https://springer.com/43018</v>
      </c>
      <c r="D467" s="2" t="s">
        <v>947</v>
      </c>
    </row>
    <row r="468" spans="1:4" ht="12.75" customHeight="1" x14ac:dyDescent="0.3">
      <c r="A468" s="2" t="s">
        <v>948</v>
      </c>
      <c r="B468" s="2" t="s">
        <v>12</v>
      </c>
      <c r="C468" s="3" t="str">
        <f>HYPERLINK("https://springer.com/43019")</f>
        <v>https://springer.com/43019</v>
      </c>
      <c r="D468" s="2" t="s">
        <v>949</v>
      </c>
    </row>
    <row r="469" spans="1:4" ht="12.75" customHeight="1" x14ac:dyDescent="0.3">
      <c r="A469" s="2" t="s">
        <v>950</v>
      </c>
      <c r="B469" s="2" t="s">
        <v>10</v>
      </c>
      <c r="C469" s="3" t="str">
        <f>HYPERLINK("https://springer.com/43020")</f>
        <v>https://springer.com/43020</v>
      </c>
      <c r="D469" s="2" t="s">
        <v>951</v>
      </c>
    </row>
    <row r="470" spans="1:4" ht="12.75" customHeight="1" x14ac:dyDescent="0.3">
      <c r="A470" s="2" t="s">
        <v>952</v>
      </c>
      <c r="B470" s="2" t="s">
        <v>23</v>
      </c>
      <c r="C470" s="3" t="str">
        <f>HYPERLINK("https://springer.com/43031")</f>
        <v>https://springer.com/43031</v>
      </c>
      <c r="D470" s="2" t="s">
        <v>953</v>
      </c>
    </row>
    <row r="471" spans="1:4" ht="12.75" customHeight="1" x14ac:dyDescent="0.3">
      <c r="A471" s="2" t="s">
        <v>954</v>
      </c>
      <c r="B471" s="2" t="s">
        <v>12</v>
      </c>
      <c r="C471" s="3" t="str">
        <f>HYPERLINK("https://springer.com/43042")</f>
        <v>https://springer.com/43042</v>
      </c>
      <c r="D471" s="2" t="s">
        <v>955</v>
      </c>
    </row>
    <row r="472" spans="1:4" ht="12.75" customHeight="1" x14ac:dyDescent="0.3">
      <c r="A472" s="2" t="s">
        <v>956</v>
      </c>
      <c r="B472" s="2" t="s">
        <v>12</v>
      </c>
      <c r="C472" s="3" t="str">
        <f>HYPERLINK("https://springer.com/43043")</f>
        <v>https://springer.com/43043</v>
      </c>
      <c r="D472" s="2" t="s">
        <v>957</v>
      </c>
    </row>
    <row r="473" spans="1:4" ht="12.75" customHeight="1" x14ac:dyDescent="0.3">
      <c r="A473" s="2" t="s">
        <v>958</v>
      </c>
      <c r="B473" s="2" t="s">
        <v>12</v>
      </c>
      <c r="C473" s="3" t="str">
        <f>HYPERLINK("https://springer.com/43044")</f>
        <v>https://springer.com/43044</v>
      </c>
      <c r="D473" s="2" t="s">
        <v>959</v>
      </c>
    </row>
    <row r="474" spans="1:4" ht="12.75" customHeight="1" x14ac:dyDescent="0.3">
      <c r="A474" s="2" t="s">
        <v>960</v>
      </c>
      <c r="B474" s="2" t="s">
        <v>12</v>
      </c>
      <c r="C474" s="3" t="str">
        <f>HYPERLINK("https://springer.com/43045")</f>
        <v>https://springer.com/43045</v>
      </c>
      <c r="D474" s="2" t="s">
        <v>961</v>
      </c>
    </row>
    <row r="475" spans="1:4" ht="12.75" customHeight="1" x14ac:dyDescent="0.3">
      <c r="A475" s="2" t="s">
        <v>962</v>
      </c>
      <c r="B475" s="2" t="s">
        <v>12</v>
      </c>
      <c r="C475" s="3" t="str">
        <f>HYPERLINK("https://springer.com/43046")</f>
        <v>https://springer.com/43046</v>
      </c>
      <c r="D475" s="2" t="s">
        <v>963</v>
      </c>
    </row>
    <row r="476" spans="1:4" ht="12.75" customHeight="1" x14ac:dyDescent="0.3">
      <c r="A476" s="2" t="s">
        <v>964</v>
      </c>
      <c r="B476" s="2" t="s">
        <v>12</v>
      </c>
      <c r="C476" s="3" t="str">
        <f>HYPERLINK("https://springer.com/43054")</f>
        <v>https://springer.com/43054</v>
      </c>
      <c r="D476" s="2" t="s">
        <v>965</v>
      </c>
    </row>
    <row r="477" spans="1:4" ht="12.75" customHeight="1" x14ac:dyDescent="0.3">
      <c r="A477" s="2" t="s">
        <v>966</v>
      </c>
      <c r="B477" s="2" t="s">
        <v>12</v>
      </c>
      <c r="C477" s="3" t="str">
        <f>HYPERLINK("https://springer.com/43055")</f>
        <v>https://springer.com/43055</v>
      </c>
      <c r="D477" s="2" t="s">
        <v>967</v>
      </c>
    </row>
    <row r="478" spans="1:4" ht="12.75" customHeight="1" x14ac:dyDescent="0.3">
      <c r="A478" s="2" t="s">
        <v>968</v>
      </c>
      <c r="B478" s="2" t="s">
        <v>12</v>
      </c>
      <c r="C478" s="3" t="str">
        <f>HYPERLINK("https://springer.com/43057")</f>
        <v>https://springer.com/43057</v>
      </c>
      <c r="D478" s="2" t="s">
        <v>969</v>
      </c>
    </row>
    <row r="479" spans="1:4" ht="12.75" customHeight="1" x14ac:dyDescent="0.3">
      <c r="A479" s="2" t="s">
        <v>970</v>
      </c>
      <c r="B479" s="2" t="s">
        <v>12</v>
      </c>
      <c r="C479" s="3" t="str">
        <f>HYPERLINK("https://springer.com/43066")</f>
        <v>https://springer.com/43066</v>
      </c>
      <c r="D479" s="2" t="s">
        <v>971</v>
      </c>
    </row>
    <row r="480" spans="1:4" ht="12.75" customHeight="1" x14ac:dyDescent="0.3">
      <c r="A480" s="2" t="s">
        <v>972</v>
      </c>
      <c r="B480" s="2" t="s">
        <v>10</v>
      </c>
      <c r="C480" s="3" t="str">
        <f>HYPERLINK("https://springer.com/43067")</f>
        <v>https://springer.com/43067</v>
      </c>
      <c r="D480" s="2" t="s">
        <v>973</v>
      </c>
    </row>
    <row r="481" spans="1:4" ht="12.75" customHeight="1" x14ac:dyDescent="0.3">
      <c r="A481" s="2" t="s">
        <v>974</v>
      </c>
      <c r="B481" s="2" t="s">
        <v>15</v>
      </c>
      <c r="C481" s="3" t="str">
        <f>HYPERLINK("https://springer.com/43071")</f>
        <v>https://springer.com/43071</v>
      </c>
      <c r="D481" s="2" t="s">
        <v>975</v>
      </c>
    </row>
    <row r="482" spans="1:4" ht="12.75" customHeight="1" x14ac:dyDescent="0.3">
      <c r="A482" s="2" t="s">
        <v>976</v>
      </c>
      <c r="B482" s="2" t="s">
        <v>12</v>
      </c>
      <c r="C482" s="3" t="str">
        <f>HYPERLINK("https://springer.com/43088")</f>
        <v>https://springer.com/43088</v>
      </c>
      <c r="D482" s="2" t="s">
        <v>977</v>
      </c>
    </row>
    <row r="483" spans="1:4" ht="12.75" customHeight="1" x14ac:dyDescent="0.3">
      <c r="A483" s="2" t="s">
        <v>978</v>
      </c>
      <c r="B483" s="2" t="s">
        <v>17</v>
      </c>
      <c r="C483" s="3" t="str">
        <f>HYPERLINK("https://springer.com/43093")</f>
        <v>https://springer.com/43093</v>
      </c>
      <c r="D483" s="2" t="s">
        <v>979</v>
      </c>
    </row>
    <row r="484" spans="1:4" ht="12.75" customHeight="1" x14ac:dyDescent="0.3">
      <c r="A484" s="2" t="s">
        <v>980</v>
      </c>
      <c r="B484" s="2" t="s">
        <v>12</v>
      </c>
      <c r="C484" s="3" t="str">
        <f>HYPERLINK("https://springer.com/43094")</f>
        <v>https://springer.com/43094</v>
      </c>
      <c r="D484" s="2" t="s">
        <v>981</v>
      </c>
    </row>
    <row r="485" spans="1:4" ht="12.75" customHeight="1" x14ac:dyDescent="0.3">
      <c r="A485" s="2" t="s">
        <v>982</v>
      </c>
      <c r="B485" s="2" t="s">
        <v>10</v>
      </c>
      <c r="C485" s="3" t="str">
        <f>HYPERLINK("https://springer.com/43141")</f>
        <v>https://springer.com/43141</v>
      </c>
      <c r="D485" s="2" t="s">
        <v>983</v>
      </c>
    </row>
    <row r="486" spans="1:4" ht="12.75" customHeight="1" x14ac:dyDescent="0.3">
      <c r="A486" s="2" t="s">
        <v>984</v>
      </c>
      <c r="B486" s="2" t="s">
        <v>12</v>
      </c>
      <c r="C486" s="3" t="str">
        <f>HYPERLINK("https://springer.com/43159")</f>
        <v>https://springer.com/43159</v>
      </c>
      <c r="D486" s="2" t="s">
        <v>985</v>
      </c>
    </row>
    <row r="487" spans="1:4" ht="12.75" customHeight="1" x14ac:dyDescent="0.3">
      <c r="A487" s="2" t="s">
        <v>986</v>
      </c>
      <c r="B487" s="2" t="s">
        <v>12</v>
      </c>
      <c r="C487" s="3" t="str">
        <f>HYPERLINK("https://springer.com/43161")</f>
        <v>https://springer.com/43161</v>
      </c>
      <c r="D487" s="2" t="s">
        <v>987</v>
      </c>
    </row>
    <row r="488" spans="1:4" ht="12.75" customHeight="1" x14ac:dyDescent="0.3">
      <c r="A488" s="2" t="s">
        <v>988</v>
      </c>
      <c r="B488" s="2" t="s">
        <v>12</v>
      </c>
      <c r="C488" s="3" t="str">
        <f>HYPERLINK("https://springer.com/43162")</f>
        <v>https://springer.com/43162</v>
      </c>
      <c r="D488" s="2" t="s">
        <v>989</v>
      </c>
    </row>
    <row r="489" spans="1:4" ht="12.75" customHeight="1" x14ac:dyDescent="0.3">
      <c r="A489" s="2" t="s">
        <v>990</v>
      </c>
      <c r="B489" s="2" t="s">
        <v>12</v>
      </c>
      <c r="C489" s="3" t="str">
        <f>HYPERLINK("https://springer.com/43163")</f>
        <v>https://springer.com/43163</v>
      </c>
      <c r="D489" s="2" t="s">
        <v>991</v>
      </c>
    </row>
    <row r="490" spans="1:4" ht="12.75" customHeight="1" x14ac:dyDescent="0.3">
      <c r="A490" s="2" t="s">
        <v>992</v>
      </c>
      <c r="B490" s="2" t="s">
        <v>12</v>
      </c>
      <c r="C490" s="3" t="str">
        <f>HYPERLINK("https://springer.com/43166")</f>
        <v>https://springer.com/43166</v>
      </c>
      <c r="D490" s="2" t="s">
        <v>993</v>
      </c>
    </row>
    <row r="491" spans="1:4" ht="12.75" customHeight="1" x14ac:dyDescent="0.3">
      <c r="A491" s="2" t="s">
        <v>994</v>
      </c>
      <c r="B491" s="2" t="s">
        <v>12</v>
      </c>
      <c r="C491" s="3" t="str">
        <f>HYPERLINK("https://springer.com/43168")</f>
        <v>https://springer.com/43168</v>
      </c>
      <c r="D491" s="2" t="s">
        <v>995</v>
      </c>
    </row>
    <row r="492" spans="1:4" ht="12.75" customHeight="1" x14ac:dyDescent="0.3">
      <c r="A492" s="2" t="s">
        <v>996</v>
      </c>
      <c r="B492" s="2" t="s">
        <v>4</v>
      </c>
      <c r="C492" s="3" t="str">
        <f>HYPERLINK("https://springer.com/43170")</f>
        <v>https://springer.com/43170</v>
      </c>
      <c r="D492" s="2" t="s">
        <v>997</v>
      </c>
    </row>
    <row r="493" spans="1:4" ht="12.75" customHeight="1" x14ac:dyDescent="0.3">
      <c r="A493" s="2" t="s">
        <v>998</v>
      </c>
      <c r="B493" s="2" t="s">
        <v>32</v>
      </c>
      <c r="C493" s="3" t="str">
        <f>HYPERLINK("https://springer.com/43238")</f>
        <v>https://springer.com/43238</v>
      </c>
      <c r="D493" s="2" t="s">
        <v>999</v>
      </c>
    </row>
    <row r="494" spans="1:4" ht="12.75" customHeight="1" x14ac:dyDescent="0.3">
      <c r="A494" s="2" t="s">
        <v>1000</v>
      </c>
      <c r="B494" s="2" t="s">
        <v>10</v>
      </c>
      <c r="C494" s="3" t="str">
        <f>HYPERLINK("https://springer.com/43251")</f>
        <v>https://springer.com/43251</v>
      </c>
      <c r="D494" s="2" t="s">
        <v>1001</v>
      </c>
    </row>
    <row r="495" spans="1:4" ht="12.75" customHeight="1" x14ac:dyDescent="0.3">
      <c r="A495" s="2" t="s">
        <v>1002</v>
      </c>
      <c r="B495" s="2" t="s">
        <v>10</v>
      </c>
      <c r="C495" s="3" t="str">
        <f>HYPERLINK("https://springer.com/43462")</f>
        <v>https://springer.com/43462</v>
      </c>
      <c r="D495" s="2" t="s">
        <v>1003</v>
      </c>
    </row>
    <row r="496" spans="1:4" ht="12.75" customHeight="1" x14ac:dyDescent="0.3">
      <c r="A496" s="2" t="s">
        <v>1004</v>
      </c>
      <c r="B496" s="2" t="s">
        <v>10</v>
      </c>
      <c r="C496" s="3" t="str">
        <f>HYPERLINK("https://springer.com/43503")</f>
        <v>https://springer.com/43503</v>
      </c>
      <c r="D496" s="2" t="s">
        <v>1005</v>
      </c>
    </row>
    <row r="497" spans="1:4" ht="12.75" customHeight="1" x14ac:dyDescent="0.3">
      <c r="A497" s="2" t="s">
        <v>1006</v>
      </c>
      <c r="B497" s="2" t="s">
        <v>7</v>
      </c>
      <c r="C497" s="3" t="str">
        <f>HYPERLINK("https://springer.com/43561")</f>
        <v>https://springer.com/43561</v>
      </c>
      <c r="D497" s="2" t="s">
        <v>1007</v>
      </c>
    </row>
    <row r="498" spans="1:4" ht="12.75" customHeight="1" x14ac:dyDescent="0.3">
      <c r="A498" s="2" t="s">
        <v>1008</v>
      </c>
      <c r="B498" s="2" t="s">
        <v>6</v>
      </c>
      <c r="C498" s="3" t="str">
        <f>HYPERLINK("https://springer.com/43586")</f>
        <v>https://springer.com/43586</v>
      </c>
      <c r="D498" s="2" t="s">
        <v>1009</v>
      </c>
    </row>
    <row r="499" spans="1:4" ht="12.75" customHeight="1" x14ac:dyDescent="0.3">
      <c r="A499" s="2" t="s">
        <v>1010</v>
      </c>
      <c r="B499" s="2" t="s">
        <v>4</v>
      </c>
      <c r="C499" s="3" t="str">
        <f>HYPERLINK("https://springer.com/43587")</f>
        <v>https://springer.com/43587</v>
      </c>
      <c r="D499" s="2" t="s">
        <v>1011</v>
      </c>
    </row>
    <row r="500" spans="1:4" ht="12.75" customHeight="1" x14ac:dyDescent="0.3">
      <c r="A500" s="2" t="s">
        <v>1012</v>
      </c>
      <c r="B500" s="2" t="s">
        <v>11</v>
      </c>
      <c r="C500" s="3" t="str">
        <f>HYPERLINK("https://springer.com/43588")</f>
        <v>https://springer.com/43588</v>
      </c>
      <c r="D500" s="2" t="s">
        <v>1013</v>
      </c>
    </row>
    <row r="501" spans="1:4" ht="12.75" customHeight="1" x14ac:dyDescent="0.3">
      <c r="A501" s="2" t="s">
        <v>1014</v>
      </c>
      <c r="B501" s="2" t="s">
        <v>6</v>
      </c>
      <c r="C501" s="3" t="str">
        <f>HYPERLINK("https://springer.com/43593")</f>
        <v>https://springer.com/43593</v>
      </c>
      <c r="D501" s="2" t="s">
        <v>1015</v>
      </c>
    </row>
    <row r="502" spans="1:4" ht="12.75" customHeight="1" x14ac:dyDescent="0.3">
      <c r="A502" s="2" t="s">
        <v>1016</v>
      </c>
      <c r="B502" s="2" t="s">
        <v>10</v>
      </c>
      <c r="C502" s="3" t="str">
        <f>HYPERLINK("https://springer.com/43684")</f>
        <v>https://springer.com/43684</v>
      </c>
      <c r="D502" s="2" t="s">
        <v>1017</v>
      </c>
    </row>
    <row r="503" spans="1:4" ht="12.75" customHeight="1" x14ac:dyDescent="0.3">
      <c r="A503" s="2" t="s">
        <v>1018</v>
      </c>
      <c r="B503" s="2" t="s">
        <v>4</v>
      </c>
      <c r="C503" s="3" t="str">
        <f>HYPERLINK("https://springer.com/43705")</f>
        <v>https://springer.com/43705</v>
      </c>
      <c r="D503" s="2" t="s">
        <v>1019</v>
      </c>
    </row>
    <row r="504" spans="1:4" ht="12.75" customHeight="1" x14ac:dyDescent="0.3">
      <c r="A504" s="2" t="s">
        <v>1020</v>
      </c>
      <c r="B504" s="2" t="s">
        <v>22</v>
      </c>
      <c r="C504" s="3" t="str">
        <f>HYPERLINK("https://springer.com/43762")</f>
        <v>https://springer.com/43762</v>
      </c>
      <c r="D504" s="2" t="s">
        <v>1021</v>
      </c>
    </row>
    <row r="505" spans="1:4" ht="12.75" customHeight="1" x14ac:dyDescent="0.3">
      <c r="A505" s="2" t="s">
        <v>1022</v>
      </c>
      <c r="B505" s="2" t="s">
        <v>12</v>
      </c>
      <c r="C505" s="3" t="str">
        <f>HYPERLINK("https://springer.com/43831")</f>
        <v>https://springer.com/43831</v>
      </c>
      <c r="D505" s="2" t="s">
        <v>1023</v>
      </c>
    </row>
    <row r="506" spans="1:4" ht="12.75" customHeight="1" x14ac:dyDescent="0.3">
      <c r="A506" s="2" t="s">
        <v>1024</v>
      </c>
      <c r="B506" s="2" t="s">
        <v>4</v>
      </c>
      <c r="C506" s="3" t="str">
        <f>HYPERLINK("https://springer.com/43897")</f>
        <v>https://springer.com/43897</v>
      </c>
      <c r="D506" s="2" t="s">
        <v>1025</v>
      </c>
    </row>
    <row r="507" spans="1:4" ht="12.75" customHeight="1" x14ac:dyDescent="0.3">
      <c r="A507" s="2" t="s">
        <v>1026</v>
      </c>
      <c r="B507" s="2" t="s">
        <v>29</v>
      </c>
      <c r="C507" s="3" t="str">
        <f>HYPERLINK("https://springer.com/43979")</f>
        <v>https://springer.com/43979</v>
      </c>
      <c r="D507" s="2" t="s">
        <v>1027</v>
      </c>
    </row>
    <row r="508" spans="1:4" ht="12.75" customHeight="1" x14ac:dyDescent="0.3">
      <c r="A508" s="2" t="s">
        <v>1028</v>
      </c>
      <c r="B508" s="2" t="s">
        <v>18</v>
      </c>
      <c r="C508" s="3" t="str">
        <f>HYPERLINK("https://springer.com/43994")</f>
        <v>https://springer.com/43994</v>
      </c>
      <c r="D508" s="2" t="s">
        <v>1029</v>
      </c>
    </row>
    <row r="509" spans="1:4" ht="12.75" customHeight="1" x14ac:dyDescent="0.3">
      <c r="A509" s="2" t="s">
        <v>1030</v>
      </c>
      <c r="B509" s="2" t="s">
        <v>10</v>
      </c>
      <c r="C509" s="3" t="str">
        <f>HYPERLINK("https://springer.com/43995")</f>
        <v>https://springer.com/43995</v>
      </c>
      <c r="D509" s="2" t="s">
        <v>1031</v>
      </c>
    </row>
    <row r="510" spans="1:4" ht="12.75" customHeight="1" x14ac:dyDescent="0.3">
      <c r="A510" s="2" t="s">
        <v>1032</v>
      </c>
      <c r="B510" s="2" t="s">
        <v>10</v>
      </c>
      <c r="C510" s="3" t="str">
        <f>HYPERLINK("https://springer.com/44029")</f>
        <v>https://springer.com/44029</v>
      </c>
      <c r="D510" s="2" t="s">
        <v>1033</v>
      </c>
    </row>
    <row r="511" spans="1:4" ht="12.75" customHeight="1" x14ac:dyDescent="0.3">
      <c r="A511" s="2" t="s">
        <v>1034</v>
      </c>
      <c r="B511" s="2" t="s">
        <v>10</v>
      </c>
      <c r="C511" s="3" t="str">
        <f>HYPERLINK("https://springer.com/44147")</f>
        <v>https://springer.com/44147</v>
      </c>
      <c r="D511" s="2" t="s">
        <v>1035</v>
      </c>
    </row>
    <row r="512" spans="1:4" ht="12.75" customHeight="1" x14ac:dyDescent="0.3">
      <c r="A512" s="2" t="s">
        <v>1036</v>
      </c>
      <c r="B512" s="2" t="s">
        <v>12</v>
      </c>
      <c r="C512" s="3" t="str">
        <f>HYPERLINK("https://springer.com/44149")</f>
        <v>https://springer.com/44149</v>
      </c>
      <c r="D512" s="2" t="s">
        <v>1037</v>
      </c>
    </row>
    <row r="513" spans="1:4" ht="12.75" customHeight="1" x14ac:dyDescent="0.3">
      <c r="A513" s="2" t="s">
        <v>1038</v>
      </c>
      <c r="B513" s="2" t="s">
        <v>4</v>
      </c>
      <c r="C513" s="3" t="str">
        <f>HYPERLINK("https://springer.com/44154")</f>
        <v>https://springer.com/44154</v>
      </c>
      <c r="D513" s="2" t="s">
        <v>1039</v>
      </c>
    </row>
    <row r="514" spans="1:4" ht="12.75" customHeight="1" x14ac:dyDescent="0.3">
      <c r="A514" s="2" t="s">
        <v>1040</v>
      </c>
      <c r="B514" s="2" t="s">
        <v>21</v>
      </c>
      <c r="C514" s="3" t="str">
        <f>HYPERLINK("https://springer.com/44159")</f>
        <v>https://springer.com/44159</v>
      </c>
      <c r="D514" s="2" t="s">
        <v>1041</v>
      </c>
    </row>
    <row r="515" spans="1:4" ht="12.75" customHeight="1" x14ac:dyDescent="0.3">
      <c r="A515" s="2" t="s">
        <v>1042</v>
      </c>
      <c r="B515" s="2" t="s">
        <v>18</v>
      </c>
      <c r="C515" s="3" t="str">
        <f>HYPERLINK("https://springer.com/44160")</f>
        <v>https://springer.com/44160</v>
      </c>
      <c r="D515" s="2" t="s">
        <v>1043</v>
      </c>
    </row>
    <row r="516" spans="1:4" ht="12.75" customHeight="1" x14ac:dyDescent="0.3">
      <c r="A516" s="2" t="s">
        <v>1044</v>
      </c>
      <c r="B516" s="2" t="s">
        <v>4</v>
      </c>
      <c r="C516" s="3" t="str">
        <f>HYPERLINK("https://springer.com/44161")</f>
        <v>https://springer.com/44161</v>
      </c>
      <c r="D516" s="2" t="s">
        <v>1045</v>
      </c>
    </row>
    <row r="517" spans="1:4" ht="12.75" customHeight="1" x14ac:dyDescent="0.3">
      <c r="A517" s="2" t="s">
        <v>1046</v>
      </c>
      <c r="B517" s="2" t="s">
        <v>12</v>
      </c>
      <c r="C517" s="3" t="str">
        <f>HYPERLINK("https://springer.com/44162")</f>
        <v>https://springer.com/44162</v>
      </c>
      <c r="D517" s="2" t="s">
        <v>1047</v>
      </c>
    </row>
    <row r="518" spans="1:4" ht="12.75" customHeight="1" x14ac:dyDescent="0.3">
      <c r="A518" s="2" t="s">
        <v>1048</v>
      </c>
      <c r="B518" s="2" t="s">
        <v>17</v>
      </c>
      <c r="C518" s="3" t="str">
        <f>HYPERLINK("https://springer.com/44176")</f>
        <v>https://springer.com/44176</v>
      </c>
      <c r="D518" s="2" t="s">
        <v>1049</v>
      </c>
    </row>
    <row r="519" spans="1:4" ht="12.75" customHeight="1" x14ac:dyDescent="0.3">
      <c r="A519" s="2" t="s">
        <v>1050</v>
      </c>
      <c r="B519" s="2" t="s">
        <v>12</v>
      </c>
      <c r="C519" s="3" t="str">
        <f>HYPERLINK("https://springer.com/44178")</f>
        <v>https://springer.com/44178</v>
      </c>
      <c r="D519" s="2" t="s">
        <v>1051</v>
      </c>
    </row>
    <row r="520" spans="1:4" ht="12.75" customHeight="1" x14ac:dyDescent="0.3">
      <c r="A520" s="2" t="s">
        <v>1052</v>
      </c>
      <c r="B520" s="2" t="s">
        <v>12</v>
      </c>
      <c r="C520" s="3" t="str">
        <f>HYPERLINK("https://springer.com/44194")</f>
        <v>https://springer.com/44194</v>
      </c>
      <c r="D520" s="2" t="s">
        <v>1053</v>
      </c>
    </row>
    <row r="521" spans="1:4" ht="12.75" customHeight="1" x14ac:dyDescent="0.3">
      <c r="A521" s="2" t="s">
        <v>1054</v>
      </c>
      <c r="B521" s="2" t="s">
        <v>12</v>
      </c>
      <c r="C521" s="3" t="str">
        <f>HYPERLINK("https://springer.com/44201")</f>
        <v>https://springer.com/44201</v>
      </c>
      <c r="D521" s="2" t="s">
        <v>1055</v>
      </c>
    </row>
    <row r="522" spans="1:4" ht="12.75" customHeight="1" x14ac:dyDescent="0.3">
      <c r="A522" s="2" t="s">
        <v>1056</v>
      </c>
      <c r="B522" s="2" t="s">
        <v>22</v>
      </c>
      <c r="C522" s="3" t="str">
        <f>HYPERLINK("https://springer.com/44212")</f>
        <v>https://springer.com/44212</v>
      </c>
      <c r="D522" s="2" t="s">
        <v>1057</v>
      </c>
    </row>
    <row r="523" spans="1:4" ht="12.75" customHeight="1" x14ac:dyDescent="0.3">
      <c r="A523" s="2" t="s">
        <v>1058</v>
      </c>
      <c r="B523" s="2" t="s">
        <v>6</v>
      </c>
      <c r="C523" s="3" t="str">
        <f>HYPERLINK("https://springer.com/44214")</f>
        <v>https://springer.com/44214</v>
      </c>
      <c r="D523" s="2" t="s">
        <v>1059</v>
      </c>
    </row>
    <row r="524" spans="1:4" ht="12.75" customHeight="1" x14ac:dyDescent="0.3">
      <c r="A524" s="2" t="s">
        <v>1060</v>
      </c>
      <c r="B524" s="2" t="s">
        <v>28</v>
      </c>
      <c r="C524" s="3" t="str">
        <f>HYPERLINK("https://springer.com/44216")</f>
        <v>https://springer.com/44216</v>
      </c>
      <c r="D524" s="2" t="s">
        <v>1061</v>
      </c>
    </row>
    <row r="525" spans="1:4" ht="12.75" customHeight="1" x14ac:dyDescent="0.3">
      <c r="A525" s="2" t="s">
        <v>1062</v>
      </c>
      <c r="B525" s="2" t="s">
        <v>8</v>
      </c>
      <c r="C525" s="3" t="str">
        <f>HYPERLINK("https://springer.com/44218")</f>
        <v>https://springer.com/44218</v>
      </c>
      <c r="D525" s="2" t="s">
        <v>1063</v>
      </c>
    </row>
    <row r="526" spans="1:4" ht="12.75" customHeight="1" x14ac:dyDescent="0.3">
      <c r="A526" s="2" t="s">
        <v>1064</v>
      </c>
      <c r="B526" s="2" t="s">
        <v>21</v>
      </c>
      <c r="C526" s="3" t="str">
        <f>HYPERLINK("https://springer.com/44220")</f>
        <v>https://springer.com/44220</v>
      </c>
      <c r="D526" s="2" t="s">
        <v>1065</v>
      </c>
    </row>
    <row r="527" spans="1:4" ht="12.75" customHeight="1" x14ac:dyDescent="0.3">
      <c r="A527" s="2" t="s">
        <v>1066</v>
      </c>
      <c r="B527" s="2" t="s">
        <v>18</v>
      </c>
      <c r="C527" s="3" t="str">
        <f>HYPERLINK("https://springer.com/44221")</f>
        <v>https://springer.com/44221</v>
      </c>
      <c r="D527" s="2" t="s">
        <v>1067</v>
      </c>
    </row>
    <row r="528" spans="1:4" ht="12.75" customHeight="1" x14ac:dyDescent="0.3">
      <c r="A528" s="2" t="s">
        <v>1068</v>
      </c>
      <c r="B528" s="2" t="s">
        <v>10</v>
      </c>
      <c r="C528" s="3" t="str">
        <f>HYPERLINK("https://springer.com/44222")</f>
        <v>https://springer.com/44222</v>
      </c>
      <c r="D528" s="2" t="s">
        <v>1069</v>
      </c>
    </row>
    <row r="529" spans="1:4" ht="12.75" customHeight="1" x14ac:dyDescent="0.3">
      <c r="A529" s="2" t="s">
        <v>1070</v>
      </c>
      <c r="B529" s="2" t="s">
        <v>32</v>
      </c>
      <c r="C529" s="3" t="str">
        <f>HYPERLINK("https://springer.com/44223")</f>
        <v>https://springer.com/44223</v>
      </c>
      <c r="D529" s="2" t="s">
        <v>1071</v>
      </c>
    </row>
    <row r="530" spans="1:4" ht="12.75" customHeight="1" x14ac:dyDescent="0.3">
      <c r="A530" s="2" t="s">
        <v>1072</v>
      </c>
      <c r="B530" s="2" t="s">
        <v>12</v>
      </c>
      <c r="C530" s="3" t="str">
        <f>HYPERLINK("https://springer.com/44228")</f>
        <v>https://springer.com/44228</v>
      </c>
      <c r="D530" s="2" t="s">
        <v>1073</v>
      </c>
    </row>
    <row r="531" spans="1:4" ht="12.75" customHeight="1" x14ac:dyDescent="0.3">
      <c r="A531" s="2" t="s">
        <v>1074</v>
      </c>
      <c r="B531" s="2" t="s">
        <v>12</v>
      </c>
      <c r="C531" s="3" t="str">
        <f>HYPERLINK("https://springer.com/44229")</f>
        <v>https://springer.com/44229</v>
      </c>
      <c r="D531" s="2" t="s">
        <v>1075</v>
      </c>
    </row>
    <row r="532" spans="1:4" ht="12.75" customHeight="1" x14ac:dyDescent="0.3">
      <c r="A532" s="2" t="s">
        <v>1076</v>
      </c>
      <c r="B532" s="2" t="s">
        <v>11</v>
      </c>
      <c r="C532" s="3" t="str">
        <f>HYPERLINK("https://springer.com/44230")</f>
        <v>https://springer.com/44230</v>
      </c>
      <c r="D532" s="2" t="s">
        <v>1077</v>
      </c>
    </row>
    <row r="533" spans="1:4" ht="12.75" customHeight="1" x14ac:dyDescent="0.3">
      <c r="A533" s="2" t="s">
        <v>1078</v>
      </c>
      <c r="B533" s="2" t="s">
        <v>12</v>
      </c>
      <c r="C533" s="3" t="str">
        <f>HYPERLINK("https://springer.com/44231")</f>
        <v>https://springer.com/44231</v>
      </c>
      <c r="D533" s="2" t="s">
        <v>1079</v>
      </c>
    </row>
    <row r="534" spans="1:4" ht="12.75" customHeight="1" x14ac:dyDescent="0.3">
      <c r="A534" s="2" t="s">
        <v>1080</v>
      </c>
      <c r="B534" s="2" t="s">
        <v>17</v>
      </c>
      <c r="C534" s="3" t="str">
        <f>HYPERLINK("https://springer.com/44232")</f>
        <v>https://springer.com/44232</v>
      </c>
      <c r="D534" s="2" t="s">
        <v>1081</v>
      </c>
    </row>
    <row r="535" spans="1:4" ht="12.75" customHeight="1" x14ac:dyDescent="0.3">
      <c r="A535" s="2" t="s">
        <v>1082</v>
      </c>
      <c r="B535" s="2" t="s">
        <v>10</v>
      </c>
      <c r="C535" s="3" t="str">
        <f>HYPERLINK("https://springer.com/44242")</f>
        <v>https://springer.com/44242</v>
      </c>
      <c r="D535" s="2" t="s">
        <v>1083</v>
      </c>
    </row>
    <row r="536" spans="1:4" ht="12.75" customHeight="1" x14ac:dyDescent="0.3">
      <c r="A536" s="2" t="s">
        <v>1084</v>
      </c>
      <c r="B536" s="2" t="s">
        <v>32</v>
      </c>
      <c r="C536" s="3" t="str">
        <f>HYPERLINK("https://springer.com/44243")</f>
        <v>https://springer.com/44243</v>
      </c>
      <c r="D536" s="2" t="s">
        <v>1085</v>
      </c>
    </row>
    <row r="537" spans="1:4" ht="12.75" customHeight="1" x14ac:dyDescent="0.3">
      <c r="A537" s="2" t="s">
        <v>1086</v>
      </c>
      <c r="B537" s="2" t="s">
        <v>14</v>
      </c>
      <c r="C537" s="3" t="str">
        <f>HYPERLINK("https://springer.com/44246")</f>
        <v>https://springer.com/44246</v>
      </c>
      <c r="D537" s="2" t="s">
        <v>1087</v>
      </c>
    </row>
    <row r="538" spans="1:4" ht="12.75" customHeight="1" x14ac:dyDescent="0.3">
      <c r="A538" s="2" t="s">
        <v>1088</v>
      </c>
      <c r="B538" s="2" t="s">
        <v>6</v>
      </c>
      <c r="C538" s="3" t="str">
        <f>HYPERLINK("https://springer.com/44251")</f>
        <v>https://springer.com/44251</v>
      </c>
      <c r="D538" s="2" t="s">
        <v>1089</v>
      </c>
    </row>
    <row r="539" spans="1:4" ht="12.75" customHeight="1" x14ac:dyDescent="0.3">
      <c r="A539" s="2" t="s">
        <v>1090</v>
      </c>
      <c r="B539" s="2" t="s">
        <v>12</v>
      </c>
      <c r="C539" s="3" t="str">
        <f>HYPERLINK("https://springer.com/44254")</f>
        <v>https://springer.com/44254</v>
      </c>
      <c r="D539" s="2" t="s">
        <v>1091</v>
      </c>
    </row>
    <row r="540" spans="1:4" ht="12.75" customHeight="1" x14ac:dyDescent="0.3">
      <c r="A540" s="2" t="s">
        <v>1092</v>
      </c>
      <c r="B540" s="2" t="s">
        <v>7</v>
      </c>
      <c r="C540" s="3" t="str">
        <f>HYPERLINK("https://springer.com/44258")</f>
        <v>https://springer.com/44258</v>
      </c>
      <c r="D540" s="2" t="s">
        <v>1093</v>
      </c>
    </row>
    <row r="541" spans="1:4" ht="12.75" customHeight="1" x14ac:dyDescent="0.3">
      <c r="A541" s="2" t="s">
        <v>1094</v>
      </c>
      <c r="B541" s="2" t="s">
        <v>28</v>
      </c>
      <c r="C541" s="3" t="str">
        <f>HYPERLINK("https://springer.com/44265")</f>
        <v>https://springer.com/44265</v>
      </c>
      <c r="D541" s="2" t="s">
        <v>1095</v>
      </c>
    </row>
    <row r="542" spans="1:4" ht="12.75" customHeight="1" x14ac:dyDescent="0.3">
      <c r="A542" s="2" t="s">
        <v>1096</v>
      </c>
      <c r="B542" s="2" t="s">
        <v>11</v>
      </c>
      <c r="C542" s="3" t="str">
        <f>HYPERLINK("https://springer.com/44267")</f>
        <v>https://springer.com/44267</v>
      </c>
      <c r="D542" s="2" t="s">
        <v>1097</v>
      </c>
    </row>
    <row r="543" spans="1:4" ht="12.75" customHeight="1" x14ac:dyDescent="0.3">
      <c r="A543" s="2" t="s">
        <v>1098</v>
      </c>
      <c r="B543" s="2" t="s">
        <v>10</v>
      </c>
      <c r="C543" s="3" t="str">
        <f>HYPERLINK("https://springer.com/44268")</f>
        <v>https://springer.com/44268</v>
      </c>
      <c r="D543" s="2" t="s">
        <v>1099</v>
      </c>
    </row>
    <row r="544" spans="1:4" ht="12.75" customHeight="1" x14ac:dyDescent="0.3">
      <c r="A544" s="2" t="s">
        <v>1100</v>
      </c>
      <c r="B544" s="2" t="s">
        <v>10</v>
      </c>
      <c r="C544" s="3" t="str">
        <f>HYPERLINK("https://springer.com/44270")</f>
        <v>https://springer.com/44270</v>
      </c>
      <c r="D544" s="2" t="s">
        <v>1101</v>
      </c>
    </row>
    <row r="545" spans="1:4" ht="12.75" customHeight="1" x14ac:dyDescent="0.3">
      <c r="A545" s="2" t="s">
        <v>1102</v>
      </c>
      <c r="B545" s="2" t="s">
        <v>12</v>
      </c>
      <c r="C545" s="3" t="str">
        <f>HYPERLINK("https://springer.com/44272")</f>
        <v>https://springer.com/44272</v>
      </c>
      <c r="D545" s="2" t="s">
        <v>1103</v>
      </c>
    </row>
    <row r="546" spans="1:4" ht="12.75" customHeight="1" x14ac:dyDescent="0.3">
      <c r="A546" s="2" t="s">
        <v>1104</v>
      </c>
      <c r="B546" s="2" t="s">
        <v>10</v>
      </c>
      <c r="C546" s="3" t="str">
        <f>HYPERLINK("https://springer.com/44275")</f>
        <v>https://springer.com/44275</v>
      </c>
      <c r="D546" s="2" t="s">
        <v>1105</v>
      </c>
    </row>
    <row r="547" spans="1:4" ht="12.75" customHeight="1" x14ac:dyDescent="0.3">
      <c r="A547" s="2" t="s">
        <v>1106</v>
      </c>
      <c r="B547" s="2" t="s">
        <v>12</v>
      </c>
      <c r="C547" s="3" t="str">
        <f>HYPERLINK("https://springer.com/44280")</f>
        <v>https://springer.com/44280</v>
      </c>
      <c r="D547" s="2" t="s">
        <v>1107</v>
      </c>
    </row>
    <row r="548" spans="1:4" ht="12.75" customHeight="1" x14ac:dyDescent="0.3">
      <c r="A548" s="2" t="s">
        <v>1108</v>
      </c>
      <c r="B548" s="2" t="s">
        <v>4</v>
      </c>
      <c r="C548" s="3" t="str">
        <f>HYPERLINK("https://springer.com/44281")</f>
        <v>https://springer.com/44281</v>
      </c>
      <c r="D548" s="2" t="s">
        <v>1109</v>
      </c>
    </row>
    <row r="549" spans="1:4" ht="12.75" customHeight="1" x14ac:dyDescent="0.3">
      <c r="A549" s="2" t="s">
        <v>1110</v>
      </c>
      <c r="B549" s="2" t="s">
        <v>32</v>
      </c>
      <c r="C549" s="3" t="str">
        <f>HYPERLINK("https://springer.com/44284")</f>
        <v>https://springer.com/44284</v>
      </c>
      <c r="D549" s="2" t="s">
        <v>1111</v>
      </c>
    </row>
    <row r="550" spans="1:4" ht="12.75" customHeight="1" x14ac:dyDescent="0.3">
      <c r="A550" s="2" t="s">
        <v>1112</v>
      </c>
      <c r="B550" s="2" t="s">
        <v>10</v>
      </c>
      <c r="C550" s="3" t="str">
        <f>HYPERLINK("https://springer.com/44285")</f>
        <v>https://springer.com/44285</v>
      </c>
      <c r="D550" s="2" t="s">
        <v>1113</v>
      </c>
    </row>
    <row r="551" spans="1:4" ht="12.75" customHeight="1" x14ac:dyDescent="0.3">
      <c r="A551" s="2" t="s">
        <v>1114</v>
      </c>
      <c r="B551" s="2" t="s">
        <v>18</v>
      </c>
      <c r="C551" s="3" t="str">
        <f>HYPERLINK("https://springer.com/44286")</f>
        <v>https://springer.com/44286</v>
      </c>
      <c r="D551" s="2" t="s">
        <v>1115</v>
      </c>
    </row>
    <row r="552" spans="1:4" ht="12.75" customHeight="1" x14ac:dyDescent="0.3">
      <c r="A552" s="2" t="s">
        <v>1116</v>
      </c>
      <c r="B552" s="2" t="s">
        <v>10</v>
      </c>
      <c r="C552" s="3" t="str">
        <f>HYPERLINK("https://springer.com/44287")</f>
        <v>https://springer.com/44287</v>
      </c>
      <c r="D552" s="2" t="s">
        <v>1117</v>
      </c>
    </row>
    <row r="553" spans="1:4" ht="12.75" customHeight="1" x14ac:dyDescent="0.3">
      <c r="A553" s="2" t="s">
        <v>1118</v>
      </c>
      <c r="B553" s="2" t="s">
        <v>8</v>
      </c>
      <c r="C553" s="3" t="str">
        <f>HYPERLINK("https://springer.com/44288")</f>
        <v>https://springer.com/44288</v>
      </c>
      <c r="D553" s="2" t="s">
        <v>1119</v>
      </c>
    </row>
    <row r="554" spans="1:4" ht="12.75" customHeight="1" x14ac:dyDescent="0.3">
      <c r="A554" s="2" t="s">
        <v>1120</v>
      </c>
      <c r="B554" s="2" t="s">
        <v>8</v>
      </c>
      <c r="C554" s="3" t="str">
        <f>HYPERLINK("https://springer.com/44289")</f>
        <v>https://springer.com/44289</v>
      </c>
      <c r="D554" s="2" t="s">
        <v>1121</v>
      </c>
    </row>
    <row r="555" spans="1:4" ht="12.75" customHeight="1" x14ac:dyDescent="0.3">
      <c r="A555" s="2" t="s">
        <v>1122</v>
      </c>
      <c r="B555" s="2" t="s">
        <v>10</v>
      </c>
      <c r="C555" s="3" t="str">
        <f>HYPERLINK("https://springer.com/44290")</f>
        <v>https://springer.com/44290</v>
      </c>
      <c r="D555" s="2" t="s">
        <v>1123</v>
      </c>
    </row>
    <row r="556" spans="1:4" ht="12.75" customHeight="1" x14ac:dyDescent="0.3">
      <c r="A556" s="2" t="s">
        <v>1124</v>
      </c>
      <c r="B556" s="2" t="s">
        <v>10</v>
      </c>
      <c r="C556" s="3" t="str">
        <f>HYPERLINK("https://springer.com/44291")</f>
        <v>https://springer.com/44291</v>
      </c>
      <c r="D556" s="2" t="s">
        <v>1125</v>
      </c>
    </row>
    <row r="557" spans="1:4" ht="12.75" customHeight="1" x14ac:dyDescent="0.3">
      <c r="A557" s="2" t="s">
        <v>1126</v>
      </c>
      <c r="B557" s="2" t="s">
        <v>8</v>
      </c>
      <c r="C557" s="3" t="str">
        <f>HYPERLINK("https://springer.com/44295")</f>
        <v>https://springer.com/44295</v>
      </c>
      <c r="D557" s="2" t="s">
        <v>1127</v>
      </c>
    </row>
    <row r="558" spans="1:4" ht="12.75" customHeight="1" x14ac:dyDescent="0.3">
      <c r="A558" s="2" t="s">
        <v>1128</v>
      </c>
      <c r="B558" s="2" t="s">
        <v>4</v>
      </c>
      <c r="C558" s="3" t="str">
        <f>HYPERLINK("https://springer.com/44297")</f>
        <v>https://springer.com/44297</v>
      </c>
      <c r="D558" s="2" t="s">
        <v>1129</v>
      </c>
    </row>
    <row r="559" spans="1:4" ht="12.75" customHeight="1" x14ac:dyDescent="0.3">
      <c r="A559" s="2" t="s">
        <v>1130</v>
      </c>
      <c r="B559" s="2" t="s">
        <v>6</v>
      </c>
      <c r="C559" s="3" t="str">
        <f>HYPERLINK("https://springer.com/44305")</f>
        <v>https://springer.com/44305</v>
      </c>
      <c r="D559" s="2" t="s">
        <v>1131</v>
      </c>
    </row>
    <row r="560" spans="1:4" ht="12.75" customHeight="1" x14ac:dyDescent="0.3">
      <c r="A560" s="2" t="s">
        <v>1132</v>
      </c>
      <c r="B560" s="2" t="s">
        <v>4</v>
      </c>
      <c r="C560" s="3" t="str">
        <f>HYPERLINK("https://springer.com/44307")</f>
        <v>https://springer.com/44307</v>
      </c>
      <c r="D560" s="2" t="s">
        <v>1133</v>
      </c>
    </row>
    <row r="561" spans="1:4" ht="12.75" customHeight="1" x14ac:dyDescent="0.3">
      <c r="A561" s="2" t="s">
        <v>1134</v>
      </c>
      <c r="B561" s="2" t="s">
        <v>15</v>
      </c>
      <c r="C561" s="3" t="str">
        <f>HYPERLINK("https://springer.com/44312")</f>
        <v>https://springer.com/44312</v>
      </c>
      <c r="D561" s="2" t="s">
        <v>1135</v>
      </c>
    </row>
    <row r="562" spans="1:4" ht="12.75" customHeight="1" x14ac:dyDescent="0.3">
      <c r="A562" s="2" t="s">
        <v>1136</v>
      </c>
      <c r="B562" s="2" t="s">
        <v>22</v>
      </c>
      <c r="C562" s="3" t="str">
        <f>HYPERLINK("https://springer.com/44327")</f>
        <v>https://springer.com/44327</v>
      </c>
      <c r="D562" s="2" t="s">
        <v>1137</v>
      </c>
    </row>
    <row r="563" spans="1:4" ht="12.75" customHeight="1" x14ac:dyDescent="0.3">
      <c r="A563" s="2" t="s">
        <v>1138</v>
      </c>
      <c r="B563" s="2" t="s">
        <v>10</v>
      </c>
      <c r="C563" s="3" t="str">
        <f>HYPERLINK("https://springer.com/44336")</f>
        <v>https://springer.com/44336</v>
      </c>
      <c r="D563" s="2" t="s">
        <v>1139</v>
      </c>
    </row>
    <row r="564" spans="1:4" ht="12.75" customHeight="1" x14ac:dyDescent="0.3">
      <c r="A564" s="2" t="s">
        <v>1140</v>
      </c>
      <c r="B564" s="2" t="s">
        <v>12</v>
      </c>
      <c r="C564" s="3" t="str">
        <f>HYPERLINK("https://springer.com/44349")</f>
        <v>https://springer.com/44349</v>
      </c>
      <c r="D564" s="2" t="s">
        <v>1141</v>
      </c>
    </row>
    <row r="565" spans="1:4" ht="12.75" customHeight="1" x14ac:dyDescent="0.3">
      <c r="A565" s="2" t="s">
        <v>1142</v>
      </c>
      <c r="B565" s="2" t="s">
        <v>11</v>
      </c>
      <c r="C565" s="3" t="str">
        <f>HYPERLINK("https://springer.com/44354")</f>
        <v>https://springer.com/44354</v>
      </c>
      <c r="D565" s="2" t="s">
        <v>1143</v>
      </c>
    </row>
    <row r="566" spans="1:4" ht="12.75" customHeight="1" x14ac:dyDescent="0.3">
      <c r="A566" s="2" t="s">
        <v>1144</v>
      </c>
      <c r="B566" s="2" t="s">
        <v>14</v>
      </c>
      <c r="C566" s="3" t="str">
        <f>HYPERLINK("https://springer.com/44358")</f>
        <v>https://springer.com/44358</v>
      </c>
      <c r="D566" s="2" t="s">
        <v>1145</v>
      </c>
    </row>
    <row r="567" spans="1:4" ht="12.75" customHeight="1" x14ac:dyDescent="0.3">
      <c r="A567" s="2" t="s">
        <v>1146</v>
      </c>
      <c r="B567" s="2" t="s">
        <v>8</v>
      </c>
      <c r="C567" s="3" t="str">
        <f>HYPERLINK("https://springer.com/44359")</f>
        <v>https://springer.com/44359</v>
      </c>
      <c r="D567" s="2" t="s">
        <v>1147</v>
      </c>
    </row>
    <row r="568" spans="1:4" ht="12.75" customHeight="1" x14ac:dyDescent="0.3">
      <c r="A568" s="2" t="s">
        <v>1148</v>
      </c>
      <c r="B568" s="2" t="s">
        <v>17</v>
      </c>
      <c r="C568" s="3" t="str">
        <f>HYPERLINK("https://springer.com/44362")</f>
        <v>https://springer.com/44362</v>
      </c>
      <c r="D568" s="2" t="s">
        <v>1149</v>
      </c>
    </row>
    <row r="569" spans="1:4" ht="12.75" customHeight="1" x14ac:dyDescent="0.3">
      <c r="A569" s="2" t="s">
        <v>1150</v>
      </c>
      <c r="B569" s="2" t="s">
        <v>18</v>
      </c>
      <c r="C569" s="3" t="str">
        <f>HYPERLINK("https://springer.com/44371")</f>
        <v>https://springer.com/44371</v>
      </c>
      <c r="D569" s="2" t="s">
        <v>1151</v>
      </c>
    </row>
    <row r="570" spans="1:4" ht="12.75" customHeight="1" x14ac:dyDescent="0.3">
      <c r="A570" s="2" t="s">
        <v>1152</v>
      </c>
      <c r="B570" s="2" t="s">
        <v>4</v>
      </c>
      <c r="C570" s="3" t="str">
        <f>HYPERLINK("https://springer.com/44372")</f>
        <v>https://springer.com/44372</v>
      </c>
      <c r="D570" s="2" t="s">
        <v>1153</v>
      </c>
    </row>
    <row r="571" spans="1:4" ht="12.75" customHeight="1" x14ac:dyDescent="0.3">
      <c r="A571" s="2" t="s">
        <v>1154</v>
      </c>
      <c r="B571" s="2" t="s">
        <v>18</v>
      </c>
      <c r="C571" s="3" t="str">
        <f>HYPERLINK("https://springer.com/44373")</f>
        <v>https://springer.com/44373</v>
      </c>
      <c r="D571" s="2" t="s">
        <v>1155</v>
      </c>
    </row>
    <row r="572" spans="1:4" ht="12.75" customHeight="1" x14ac:dyDescent="0.3">
      <c r="A572" s="2" t="s">
        <v>1156</v>
      </c>
      <c r="B572" s="2" t="s">
        <v>14</v>
      </c>
      <c r="C572" s="3" t="str">
        <f>HYPERLINK("https://springer.com/44378")</f>
        <v>https://springer.com/44378</v>
      </c>
      <c r="D572" s="2" t="s">
        <v>1157</v>
      </c>
    </row>
    <row r="573" spans="1:4" ht="12.75" customHeight="1" x14ac:dyDescent="0.3">
      <c r="A573" s="2" t="s">
        <v>1158</v>
      </c>
      <c r="B573" s="2" t="s">
        <v>17</v>
      </c>
      <c r="C573" s="3" t="str">
        <f>HYPERLINK("https://springer.com/44380")</f>
        <v>https://springer.com/44380</v>
      </c>
      <c r="D573" s="2" t="s">
        <v>1159</v>
      </c>
    </row>
    <row r="574" spans="1:4" ht="12.75" customHeight="1" x14ac:dyDescent="0.3">
      <c r="A574" s="2" t="s">
        <v>1160</v>
      </c>
      <c r="B574" s="2" t="s">
        <v>17</v>
      </c>
      <c r="C574" s="3" t="str">
        <f>HYPERLINK("https://springer.com/44381")</f>
        <v>https://springer.com/44381</v>
      </c>
      <c r="D574" s="2" t="s">
        <v>1161</v>
      </c>
    </row>
    <row r="575" spans="1:4" ht="12.75" customHeight="1" x14ac:dyDescent="0.3">
      <c r="A575" s="2" t="s">
        <v>1162</v>
      </c>
      <c r="B575" s="2" t="s">
        <v>26</v>
      </c>
      <c r="C575" s="3" t="str">
        <f>HYPERLINK("https://springer.com/44382")</f>
        <v>https://springer.com/44382</v>
      </c>
      <c r="D575" s="2" t="s">
        <v>1163</v>
      </c>
    </row>
    <row r="576" spans="1:4" ht="12.75" customHeight="1" x14ac:dyDescent="0.3">
      <c r="A576" s="2" t="s">
        <v>1164</v>
      </c>
      <c r="B576" s="2" t="s">
        <v>22</v>
      </c>
      <c r="C576" s="3" t="str">
        <f>HYPERLINK("https://springer.com/44397")</f>
        <v>https://springer.com/44397</v>
      </c>
      <c r="D576" s="2" t="s">
        <v>1165</v>
      </c>
    </row>
    <row r="577" spans="1:4" ht="12.75" customHeight="1" x14ac:dyDescent="0.3">
      <c r="A577" s="2" t="s">
        <v>1166</v>
      </c>
      <c r="B577" s="2" t="s">
        <v>4</v>
      </c>
      <c r="C577" s="3" t="str">
        <f>HYPERLINK("https://springer.com/44415")</f>
        <v>https://springer.com/44415</v>
      </c>
      <c r="D577" s="2" t="s">
        <v>1167</v>
      </c>
    </row>
    <row r="578" spans="1:4" ht="12.75" customHeight="1" x14ac:dyDescent="0.3">
      <c r="A578" s="2" t="s">
        <v>1168</v>
      </c>
      <c r="B578" s="2" t="s">
        <v>10</v>
      </c>
      <c r="C578" s="3" t="str">
        <f>HYPERLINK("https://springer.com/44416")</f>
        <v>https://springer.com/44416</v>
      </c>
      <c r="D578" s="2" t="s">
        <v>1169</v>
      </c>
    </row>
    <row r="579" spans="1:4" ht="12.75" customHeight="1" x14ac:dyDescent="0.3">
      <c r="A579" s="2" t="s">
        <v>1170</v>
      </c>
      <c r="B579" s="2" t="s">
        <v>8</v>
      </c>
      <c r="C579" s="3" t="str">
        <f>HYPERLINK("https://springer.com/44421")</f>
        <v>https://springer.com/44421</v>
      </c>
      <c r="D579" s="2" t="s">
        <v>1171</v>
      </c>
    </row>
    <row r="580" spans="1:4" ht="12.75" customHeight="1" x14ac:dyDescent="0.3">
      <c r="A580" s="2" t="s">
        <v>1172</v>
      </c>
      <c r="B580" s="2" t="s">
        <v>10</v>
      </c>
      <c r="C580" s="3" t="str">
        <f>HYPERLINK("https://springer.com/44430")</f>
        <v>https://springer.com/44430</v>
      </c>
      <c r="D580" s="2" t="s">
        <v>1173</v>
      </c>
    </row>
    <row r="581" spans="1:4" ht="12.75" customHeight="1" x14ac:dyDescent="0.3">
      <c r="A581" s="2" t="s">
        <v>1174</v>
      </c>
      <c r="B581" s="2" t="s">
        <v>29</v>
      </c>
      <c r="C581" s="3" t="str">
        <f>HYPERLINK("https://springer.com/44438")</f>
        <v>https://springer.com/44438</v>
      </c>
      <c r="D581" s="2" t="s">
        <v>1175</v>
      </c>
    </row>
    <row r="582" spans="1:4" ht="12.75" customHeight="1" x14ac:dyDescent="0.3">
      <c r="A582" s="2" t="s">
        <v>1176</v>
      </c>
      <c r="B582" s="2" t="s">
        <v>10</v>
      </c>
      <c r="C582" s="3" t="str">
        <f>HYPERLINK("https://springer.com/44444")</f>
        <v>https://springer.com/44444</v>
      </c>
      <c r="D582" s="2" t="s">
        <v>1177</v>
      </c>
    </row>
    <row r="583" spans="1:4" ht="12.75" customHeight="1" x14ac:dyDescent="0.3">
      <c r="A583" s="2" t="s">
        <v>1178</v>
      </c>
      <c r="B583" s="2" t="s">
        <v>4</v>
      </c>
      <c r="C583" s="3" t="str">
        <f>HYPERLINK("https://springer.com/44447")</f>
        <v>https://springer.com/44447</v>
      </c>
      <c r="D583" s="2" t="s">
        <v>1179</v>
      </c>
    </row>
    <row r="584" spans="1:4" ht="12.75" customHeight="1" x14ac:dyDescent="0.3">
      <c r="A584" s="2" t="s">
        <v>1180</v>
      </c>
      <c r="B584" s="2" t="s">
        <v>9</v>
      </c>
      <c r="C584" s="2"/>
      <c r="D584" s="2" t="s">
        <v>1181</v>
      </c>
    </row>
  </sheetData>
  <autoFilter ref="A2:D584" xr:uid="{00000000-0009-0000-0000-000001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Sprunger SUBS</vt:lpstr>
      <vt:lpstr>'Sprunger SUBS'!Druckbereich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2025-01-22T12:22:01Z</dcterms:created>
  <dcterms:modified xsi:type="dcterms:W3CDTF">2025-03-06T09:34:53Z</dcterms:modified>
</cp:coreProperties>
</file>