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K:\Publikationsfonds\KIT-Publikationsfonds\DEAL-Listen\Elsevier\"/>
    </mc:Choice>
  </mc:AlternateContent>
  <xr:revisionPtr revIDLastSave="0" documentId="8_{6FFC205C-CFFA-45A1-B1BF-73626F41EC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lsevier journals read-only" sheetId="3" r:id="rId1"/>
  </sheets>
  <definedNames>
    <definedName name="_xlnm._FilterDatabase" localSheetId="0" hidden="1">'Elsevier journals read-only'!$A$4:$E$484</definedName>
    <definedName name="_xlnm.Print_Area" localSheetId="0">'Elsevier journals read-only'!$A$1:$H$73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4" i="3" l="1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</calcChain>
</file>

<file path=xl/sharedStrings.xml><?xml version="1.0" encoding="utf-8"?>
<sst xmlns="http://schemas.openxmlformats.org/spreadsheetml/2006/main" count="1927" uniqueCount="1572">
  <si>
    <t>ISSN</t>
  </si>
  <si>
    <t>Journal Title</t>
  </si>
  <si>
    <t>0515-3700</t>
  </si>
  <si>
    <t>Actualités Pharmaceutiques</t>
  </si>
  <si>
    <t>0737-6146</t>
  </si>
  <si>
    <t>Advances in Anesthesia</t>
  </si>
  <si>
    <t>2589-8701</t>
  </si>
  <si>
    <t>Advances in Clinical Radiology</t>
  </si>
  <si>
    <t>2542-4327</t>
  </si>
  <si>
    <t>Advances in Cosmetic Surgery</t>
  </si>
  <si>
    <t>2589-420X</t>
  </si>
  <si>
    <t>Advances in Family Practice Nursing</t>
  </si>
  <si>
    <t>2589-4080</t>
  </si>
  <si>
    <t>Advances in Molecular Pathology</t>
  </si>
  <si>
    <t>2666-853X</t>
  </si>
  <si>
    <t>Advances in Oncology</t>
  </si>
  <si>
    <t>2452-1760</t>
  </si>
  <si>
    <t>Advances in Ophthalmology and Optometry</t>
  </si>
  <si>
    <t>0065-3101</t>
  </si>
  <si>
    <t>Advances in Pediatrics</t>
  </si>
  <si>
    <t>2667-3827</t>
  </si>
  <si>
    <t>Advances in Psychiatry and Behavioral Health</t>
  </si>
  <si>
    <t>2666-450X</t>
  </si>
  <si>
    <t>Advances in Small Animal Care</t>
  </si>
  <si>
    <t>0065-3411</t>
  </si>
  <si>
    <t>Advances in Surgery</t>
  </si>
  <si>
    <t>1472-0299</t>
  </si>
  <si>
    <t>0003-3928</t>
  </si>
  <si>
    <t>Annales de Cardiologie et d'Angéiologie</t>
  </si>
  <si>
    <t>0753-3969</t>
  </si>
  <si>
    <t>Annales de Paléontologie</t>
  </si>
  <si>
    <t>0003-5521</t>
  </si>
  <si>
    <t>L'Anthropologie</t>
  </si>
  <si>
    <t>2666-5069</t>
  </si>
  <si>
    <t>Apunts Sports Medicine</t>
  </si>
  <si>
    <t>0275-1062</t>
  </si>
  <si>
    <t>Chinese Astronomy and Astrophysics</t>
  </si>
  <si>
    <t>1001-8417</t>
  </si>
  <si>
    <t>Chinese Chemical Letters</t>
  </si>
  <si>
    <t>1872-2067</t>
  </si>
  <si>
    <t>Chinese Journal of Catalysis</t>
  </si>
  <si>
    <t>1875-5364</t>
  </si>
  <si>
    <t>Chinese Journal of Natural Medicines</t>
  </si>
  <si>
    <t>2666-8696</t>
  </si>
  <si>
    <t>Clinics in Integrated Care</t>
  </si>
  <si>
    <t>0011-8486</t>
  </si>
  <si>
    <t>Dental Abstracts</t>
  </si>
  <si>
    <t>1756-2317</t>
  </si>
  <si>
    <t>Diagnostic Histopathology</t>
  </si>
  <si>
    <t>Energy</t>
  </si>
  <si>
    <t>1359-6349</t>
  </si>
  <si>
    <t>1351-4180</t>
  </si>
  <si>
    <t>Focus on Catalysts</t>
  </si>
  <si>
    <t>0969-6210</t>
  </si>
  <si>
    <t>Focus on Pigments</t>
  </si>
  <si>
    <t>1364-5439</t>
  </si>
  <si>
    <t>Focus on Powder Coatings</t>
  </si>
  <si>
    <t>1351-4210</t>
  </si>
  <si>
    <t>Focus on Surfactants</t>
  </si>
  <si>
    <t>0140-6701</t>
  </si>
  <si>
    <t>Fuel and Energy Abstracts</t>
  </si>
  <si>
    <t>1499-3872</t>
  </si>
  <si>
    <t>Hepatobiliary &amp; Pancreatic Diseases International</t>
  </si>
  <si>
    <t>1001-6279</t>
  </si>
  <si>
    <t>International Journal of Sediment Research</t>
  </si>
  <si>
    <t>1959-7568</t>
  </si>
  <si>
    <t>IRBM News</t>
  </si>
  <si>
    <t>1389-1723</t>
  </si>
  <si>
    <t>Journal of Bioscience and Bioengineering</t>
  </si>
  <si>
    <t>1872-5813</t>
  </si>
  <si>
    <t>Journal of Fuel Chemistry and Technology</t>
  </si>
  <si>
    <t>1447-6770</t>
  </si>
  <si>
    <t>Journal of Hospitality and Tourism Management</t>
  </si>
  <si>
    <t>1341-321X</t>
  </si>
  <si>
    <t>Journal of Infection and Chemotherapy</t>
  </si>
  <si>
    <t>2667-145X</t>
  </si>
  <si>
    <t>Journal of Mass Spectrometry and Advances in the Clinical Lab</t>
  </si>
  <si>
    <t>0022-4898</t>
  </si>
  <si>
    <t>Journal of Terramechanics</t>
  </si>
  <si>
    <t>0377-1237</t>
  </si>
  <si>
    <t>Medical Journal Armed Forces India</t>
  </si>
  <si>
    <t>1357-3039</t>
  </si>
  <si>
    <t>Medicine</t>
  </si>
  <si>
    <t>0959-9436</t>
  </si>
  <si>
    <t>Mendeleev Communications</t>
  </si>
  <si>
    <t>Neuroscience</t>
  </si>
  <si>
    <t>1872-5805</t>
  </si>
  <si>
    <t>New Carbon Materials</t>
  </si>
  <si>
    <t>0550-3213</t>
  </si>
  <si>
    <t>Nuclear Physics B</t>
  </si>
  <si>
    <t>1751-7214</t>
  </si>
  <si>
    <t>1877-1327</t>
  </si>
  <si>
    <t>Orthopaedics and Trauma</t>
  </si>
  <si>
    <t>1751-7222</t>
  </si>
  <si>
    <t>Paediatrics and Child Health</t>
  </si>
  <si>
    <t>1002-0160</t>
  </si>
  <si>
    <t>Pedosphere</t>
  </si>
  <si>
    <t>0370-2693</t>
  </si>
  <si>
    <t>Physics Letters B</t>
  </si>
  <si>
    <t>0960-8974</t>
  </si>
  <si>
    <t>Progress in Crystal Growth and Characterization of Materials</t>
  </si>
  <si>
    <t>0079-6786</t>
  </si>
  <si>
    <t>Progress in Solid State Chemistry</t>
  </si>
  <si>
    <t>0033-2984</t>
  </si>
  <si>
    <t>Psychologie Française</t>
  </si>
  <si>
    <t>0034-4877</t>
  </si>
  <si>
    <t>Reports on Mathematical Physics</t>
  </si>
  <si>
    <t>2530-299X</t>
  </si>
  <si>
    <t>2530-3120</t>
  </si>
  <si>
    <t>2214-5672</t>
  </si>
  <si>
    <t>Revue Vétérinaire Clinique</t>
  </si>
  <si>
    <t>0263-9319</t>
  </si>
  <si>
    <t>Surgery (Oxford)</t>
  </si>
  <si>
    <t>1003-6326</t>
  </si>
  <si>
    <t>Transactions of Nonferrous Metals Society of China</t>
  </si>
  <si>
    <t>1003-5257</t>
  </si>
  <si>
    <t>World Journal of Acupuncture - Moxibustion</t>
  </si>
  <si>
    <t>0939-3889</t>
  </si>
  <si>
    <t>Zeitschrift für Medizinische Physik</t>
  </si>
  <si>
    <t>Journal Homepage URL</t>
  </si>
  <si>
    <t>ASJC Subject Areas</t>
  </si>
  <si>
    <t>Journal DOI</t>
  </si>
  <si>
    <t>Biochemistry, Genetics and Molecular Biology | Medicine and Dentistry</t>
  </si>
  <si>
    <t>Medicine and Dentistry</t>
  </si>
  <si>
    <t>Business, Management and Accounting</t>
  </si>
  <si>
    <t>Agricultural and Biological Sciences | Earth and Planetary Sciences</t>
  </si>
  <si>
    <t>Engineering</t>
  </si>
  <si>
    <t>Chemical Engineering | Chemistry</t>
  </si>
  <si>
    <t>Chemical Engineering | Engineering</t>
  </si>
  <si>
    <t>Earth and Planetary Sciences</t>
  </si>
  <si>
    <t>Chemical Engineering</t>
  </si>
  <si>
    <t>Energy | Environmental Science</t>
  </si>
  <si>
    <t>Materials Science | Physics and Astronomy</t>
  </si>
  <si>
    <t>Social Sciences</t>
  </si>
  <si>
    <t>Physics and Astronomy</t>
  </si>
  <si>
    <t>Agricultural and Biological Sciences | Biochemistry, Genetics and Molecular Biology</t>
  </si>
  <si>
    <t>Earth and Planetary Sciences | Environmental Science</t>
  </si>
  <si>
    <t>Biochemistry, Genetics and Molecular Biology | Immunology and Microbiology | Medicine and Dentistry</t>
  </si>
  <si>
    <t>Materials Science</t>
  </si>
  <si>
    <t>Earth and Planetary Sciences | Engineering</t>
  </si>
  <si>
    <t>Energy | Materials Science</t>
  </si>
  <si>
    <t>Medicine and Dentistry | Neuroscience</t>
  </si>
  <si>
    <t>Medicine and Dentistry | Nursing and Health Professions | Social Sciences</t>
  </si>
  <si>
    <t>Agricultural and Biological Sciences</t>
  </si>
  <si>
    <t>Energy | Engineering</t>
  </si>
  <si>
    <t>Computer Science | Medicine and Dentistry</t>
  </si>
  <si>
    <t>Chemistry | Materials Science</t>
  </si>
  <si>
    <t>Energy | Engineering | Environmental Science</t>
  </si>
  <si>
    <t>Engineering | Environmental Science</t>
  </si>
  <si>
    <t>Engineering | Medicine and Dentistry</t>
  </si>
  <si>
    <t>Environmental Science</t>
  </si>
  <si>
    <t>Computer Science | Engineering</t>
  </si>
  <si>
    <t>Agricultural and Biological Sciences | Biochemistry, Genetics and Molecular Biology | Environmental Science</t>
  </si>
  <si>
    <t>Biochemistry, Genetics and Molecular Biology</t>
  </si>
  <si>
    <t>Arts and Humanities | Social Sciences</t>
  </si>
  <si>
    <t>Economics, Econometrics and Finance | Social Sciences</t>
  </si>
  <si>
    <t>Engineering | Materials Science</t>
  </si>
  <si>
    <t>Arts and Humanities | Materials Science | Social Sciences</t>
  </si>
  <si>
    <t>Computer Science | Mathematics</t>
  </si>
  <si>
    <t>Business, Management and Accounting | Social Sciences</t>
  </si>
  <si>
    <t>Earth and Planetary Sciences | Energy</t>
  </si>
  <si>
    <t>Computer Science | Earth and Planetary Sciences</t>
  </si>
  <si>
    <t>Agricultural and Biological Sciences | Earth and Planetary Sciences | Environmental Science</t>
  </si>
  <si>
    <t>Chemistry | Energy | Materials Science</t>
  </si>
  <si>
    <t>Decision Sciences | Engineering | Social Sciences</t>
  </si>
  <si>
    <t>Decision Sciences | Social Sciences</t>
  </si>
  <si>
    <t>Psychology</t>
  </si>
  <si>
    <t>Energy | Environmental Science | Social Sciences</t>
  </si>
  <si>
    <t>Agricultural and Biological Sciences | Environmental Science</t>
  </si>
  <si>
    <t>Chemical Engineering | Engineering | Materials Science</t>
  </si>
  <si>
    <t>Agricultural and Biological Sciences | Veterinary Science and Veterinary Medicine</t>
  </si>
  <si>
    <t>Earth and Planetary Sciences | Engineering | Environmental Science</t>
  </si>
  <si>
    <t>Biochemistry, Genetics and Molecular Biology | Chemical Engineering | Immunology and Microbiology</t>
  </si>
  <si>
    <t>Engineering | Social Sciences</t>
  </si>
  <si>
    <t>Computer Science</t>
  </si>
  <si>
    <t>Immunology and Microbiology | Medicine and Dentistry</t>
  </si>
  <si>
    <t>Biochemistry, Genetics and Molecular Biology | Chemical Engineering</t>
  </si>
  <si>
    <t>Biochemistry, Genetics and Molecular Biology | Chemistry</t>
  </si>
  <si>
    <t>Biochemistry, Genetics and Molecular Biology | Pharmacology, Toxicology and Pharmaceutical Science</t>
  </si>
  <si>
    <t>Neuroscience | Psychology | Social Sciences</t>
  </si>
  <si>
    <t>Economics, Econometrics and Finance</t>
  </si>
  <si>
    <t>Medicine and Dentistry | Social Sciences</t>
  </si>
  <si>
    <t>Business, Management and Accounting | Computer Science</t>
  </si>
  <si>
    <t>Medicine and Dentistry | Nursing and Health Professions</t>
  </si>
  <si>
    <t>Pharmacology, Toxicology and Pharmaceutical Science</t>
  </si>
  <si>
    <t>Biochemistry, Genetics and Molecular Biology | Neuroscience</t>
  </si>
  <si>
    <t>Biochemistry, Genetics and Molecular Biology | Immunology and Microbiology</t>
  </si>
  <si>
    <t>Chemistry | Materials Science | Physics and Astronomy</t>
  </si>
  <si>
    <t>Chemistry</t>
  </si>
  <si>
    <t>Chemical Engineering | Materials Science</t>
  </si>
  <si>
    <t>Chemical Engineering | Chemistry | Materials Science</t>
  </si>
  <si>
    <t>Mathematics | Physics and Astronomy</t>
  </si>
  <si>
    <t>Energy | Materials Science | Physics and Astronomy</t>
  </si>
  <si>
    <t>Computer Science | Decision Sciences</t>
  </si>
  <si>
    <t>Business, Management and Accounting | Economics, Econometrics and Finance | Psychology</t>
  </si>
  <si>
    <t>Chemical Engineering | Energy</t>
  </si>
  <si>
    <t>Medicine and Dentistry | Pharmacology, Toxicology and Pharmaceutical Science</t>
  </si>
  <si>
    <t>Immunology and Microbiology</t>
  </si>
  <si>
    <t>Chemical Engineering | Environmental Science | Materials Science</t>
  </si>
  <si>
    <t>Earth and Planetary Sciences | Environmental Science | Social Sciences</t>
  </si>
  <si>
    <t>Nursing and Health Professions</t>
  </si>
  <si>
    <t>Agricultural and Biological Sciences | Immunology and Microbiology | Medicine and Dentistry | Veterinary Science and Veterinary Medicine</t>
  </si>
  <si>
    <t>Biochemistry, Genetics and Molecular Biology | Medicine and Dentistry | Nursing and Health Professions</t>
  </si>
  <si>
    <t>Veterinary Science and Veterinary Medicine</t>
  </si>
  <si>
    <t>Decision Sciences</t>
  </si>
  <si>
    <t>Chemistry | Energy | Environmental Science | Materials Science</t>
  </si>
  <si>
    <t>Elsevier DEAL Journals (Excluded)</t>
  </si>
  <si>
    <t>European Journal of Cancer: Supplement</t>
  </si>
  <si>
    <t>10.1016/j.ejcsup</t>
  </si>
  <si>
    <t>10.1016/j.jterra</t>
  </si>
  <si>
    <t>10.1016/j.repmathphys</t>
  </si>
  <si>
    <t>10.1016/j.progsolidstchem</t>
  </si>
  <si>
    <t>10.1016/j.pcrysgrow</t>
  </si>
  <si>
    <t>10.1016/j.chinastron</t>
  </si>
  <si>
    <t>10.1016/j.cclet</t>
  </si>
  <si>
    <t>10.1016/j.fueleneab</t>
  </si>
  <si>
    <t>10.1016/j.jfct</t>
  </si>
  <si>
    <t>10.1016/j.fos</t>
  </si>
  <si>
    <t>10.1016/j.fop</t>
  </si>
  <si>
    <t>10.1016/j.focat</t>
  </si>
  <si>
    <t>10.1016/j.fopow</t>
  </si>
  <si>
    <t>10.1016/j.noferr</t>
  </si>
  <si>
    <t>10.1016/j.mpsur</t>
  </si>
  <si>
    <t>Anaesthesia and Intensive Care Medicine</t>
  </si>
  <si>
    <t>10.1016/j.mpaic</t>
  </si>
  <si>
    <t>10.1016/j.mpmed</t>
  </si>
  <si>
    <t>10.1016/j.pedsph</t>
  </si>
  <si>
    <t>10.1016/j.jbiosc</t>
  </si>
  <si>
    <t>10.1016/j.nuclphysb</t>
  </si>
  <si>
    <t>10.1016/j.physletb</t>
  </si>
  <si>
    <t>Biomedical and Environmental Sciences</t>
  </si>
  <si>
    <t>0895-3988</t>
  </si>
  <si>
    <t>10.1016/j.bes</t>
  </si>
  <si>
    <t>The Annals of Thoracic Surgery</t>
  </si>
  <si>
    <t>0003-4975</t>
  </si>
  <si>
    <t>10.1016/j.athoracsur</t>
  </si>
  <si>
    <t>Journal of the American College of Cardiology</t>
  </si>
  <si>
    <t>0735-1097</t>
  </si>
  <si>
    <t>10.1016/j.jacc</t>
  </si>
  <si>
    <t>10.1016/j.chnjc</t>
  </si>
  <si>
    <t>Asian Journal of Surgery</t>
  </si>
  <si>
    <t>1015-9584</t>
  </si>
  <si>
    <t>10.1016/j.asjsur</t>
  </si>
  <si>
    <t>Taiwanese Journal of Obstetrics &amp; Gynecology</t>
  </si>
  <si>
    <t>1028-4559</t>
  </si>
  <si>
    <t>10.1016/j.tjog</t>
  </si>
  <si>
    <t>Journal of the Formosan Medical Association</t>
  </si>
  <si>
    <t>0929-6646</t>
  </si>
  <si>
    <t>10.1016/j.jfma</t>
  </si>
  <si>
    <t>Chinese Journal of Aeronautics</t>
  </si>
  <si>
    <t>1000-9361</t>
  </si>
  <si>
    <t>10.1016/j.cja</t>
  </si>
  <si>
    <t>10.1016/j.ncm</t>
  </si>
  <si>
    <t>International Journal of Mining Science and Technology</t>
  </si>
  <si>
    <t>2095-2686</t>
  </si>
  <si>
    <t>10.1016/j.ijmst</t>
  </si>
  <si>
    <t>10.1016/j.mencom</t>
  </si>
  <si>
    <t>Rice Science</t>
  </si>
  <si>
    <t>1672-6308</t>
  </si>
  <si>
    <t>10.1016/j.rsci</t>
  </si>
  <si>
    <t>Chinese Journal of Traumatology</t>
  </si>
  <si>
    <t>1008-1275</t>
  </si>
  <si>
    <t>10.1016/j.cjtee</t>
  </si>
  <si>
    <t>10.1016/j.ijsrc</t>
  </si>
  <si>
    <t>Asian Nursing Research</t>
  </si>
  <si>
    <t>1976-1317</t>
  </si>
  <si>
    <t>10.1016/j.anr</t>
  </si>
  <si>
    <t>Petroleum Exploration and Development</t>
  </si>
  <si>
    <t>1876-3804</t>
  </si>
  <si>
    <t>10.1016/j.cpetro</t>
  </si>
  <si>
    <t>Pediatrics and Neonatology</t>
  </si>
  <si>
    <t>1875-9572</t>
  </si>
  <si>
    <t>10.1016/j.pedneo</t>
  </si>
  <si>
    <t>10.1016/j.cjnm</t>
  </si>
  <si>
    <t>Chinese Medical Sciences Journal</t>
  </si>
  <si>
    <t>1001-9294</t>
  </si>
  <si>
    <t>10.1016/j.cmsj</t>
  </si>
  <si>
    <t>Journal of Dental Sciences</t>
  </si>
  <si>
    <t>1991-7902</t>
  </si>
  <si>
    <t>10.1016/j.jds</t>
  </si>
  <si>
    <t>Procedia Computer Science</t>
  </si>
  <si>
    <t>1877-0509</t>
  </si>
  <si>
    <t>10.1016/j.procs</t>
  </si>
  <si>
    <t>Journal of Genetic Engineering and Biotechnology</t>
  </si>
  <si>
    <t>1687-157X</t>
  </si>
  <si>
    <t>10.1016/j.jgeb</t>
  </si>
  <si>
    <t>Geoscience Frontiers</t>
  </si>
  <si>
    <t>1674-9871</t>
  </si>
  <si>
    <t>10.1016/j.gsf</t>
  </si>
  <si>
    <t>The Egyptian Rheumatologist</t>
  </si>
  <si>
    <t>1110-1164</t>
  </si>
  <si>
    <t>10.1016/j.ejr</t>
  </si>
  <si>
    <t>Journal of Physiotherapy</t>
  </si>
  <si>
    <t>1836-9553</t>
  </si>
  <si>
    <t>10.1016/j.jphys</t>
  </si>
  <si>
    <t>Journal of the Saudi Society of Agricultural Sciences</t>
  </si>
  <si>
    <t>1658-077X</t>
  </si>
  <si>
    <t>10.1016/j.jssas</t>
  </si>
  <si>
    <t>Journal of King Saud University: Engineering Sciences</t>
  </si>
  <si>
    <t>1018-3639</t>
  </si>
  <si>
    <t>10.1016/j.jksues</t>
  </si>
  <si>
    <t>10.1016/j.hbpd</t>
  </si>
  <si>
    <t>China Journal of Accounting Research</t>
  </si>
  <si>
    <t>1755-3091</t>
  </si>
  <si>
    <t>10.1016/j.cjar</t>
  </si>
  <si>
    <t>10.1016/j.mjafi</t>
  </si>
  <si>
    <t>Acta Pharmaceutica Sinica B</t>
  </si>
  <si>
    <t>2211-3835</t>
  </si>
  <si>
    <t>10.1016/j.apsb</t>
  </si>
  <si>
    <t>Annals of Agricultural Sciences</t>
  </si>
  <si>
    <t>0570-1783</t>
  </si>
  <si>
    <t>10.1016/j.aoas</t>
  </si>
  <si>
    <t>Progress in Natural Science: Materials International</t>
  </si>
  <si>
    <t>1002-0071</t>
  </si>
  <si>
    <t>Biochemistry, Genetics and Molecular Biology | Chemistry | Earth and Planetary Sciences | Environmental Science | Materials Science | Physics and Astronomy</t>
  </si>
  <si>
    <t>10.1016/j.pnsc</t>
  </si>
  <si>
    <t>Procedia CIRP</t>
  </si>
  <si>
    <t>2212-8271</t>
  </si>
  <si>
    <t>10.1016/j.procir</t>
  </si>
  <si>
    <t>Journal of Sport and Health Science</t>
  </si>
  <si>
    <t>2095-2546</t>
  </si>
  <si>
    <t>Biochemistry, Genetics and Molecular Biology | Medicine and Dentistry | Nursing and Health Professions | Social Sciences</t>
  </si>
  <si>
    <t>10.1016/j.jshs</t>
  </si>
  <si>
    <t>Borsa Istanbul Review</t>
  </si>
  <si>
    <t>2214-8450</t>
  </si>
  <si>
    <t>10.1016/j.bir</t>
  </si>
  <si>
    <t>10.1016/j.annpal</t>
  </si>
  <si>
    <t>10.1016/j.irbmnw</t>
  </si>
  <si>
    <t>Revue de l'infirmière</t>
  </si>
  <si>
    <t>1293-8505</t>
  </si>
  <si>
    <t>10.1016/j.revinf</t>
  </si>
  <si>
    <t>10.1016/j.actpha</t>
  </si>
  <si>
    <t>10.1016/j.ancard</t>
  </si>
  <si>
    <t>10.1016/j.anthro</t>
  </si>
  <si>
    <t>L'Aide-Soignante</t>
  </si>
  <si>
    <t>1166-3413</t>
  </si>
  <si>
    <t>10.1016/j.aidsoi</t>
  </si>
  <si>
    <t>Métiers de la Petite Enfance</t>
  </si>
  <si>
    <t>1258-780X</t>
  </si>
  <si>
    <t>10.1016/j.melaen</t>
  </si>
  <si>
    <t>Cahiers de la Puéricultrice</t>
  </si>
  <si>
    <t>0007-9820</t>
  </si>
  <si>
    <t>10.1016/j.cahpu</t>
  </si>
  <si>
    <t>10.1016/j.anicom</t>
  </si>
  <si>
    <t>10.1016/j.psfr</t>
  </si>
  <si>
    <t>EMC - Tratado de Medicina</t>
  </si>
  <si>
    <t>1636-5410</t>
  </si>
  <si>
    <t>10.1016/j.emctm</t>
  </si>
  <si>
    <t>Revue du Podologue</t>
  </si>
  <si>
    <t>1766-7313</t>
  </si>
  <si>
    <t>10.1016/j.revpod</t>
  </si>
  <si>
    <t>Pratiques en Nutrition</t>
  </si>
  <si>
    <t>1766-7305</t>
  </si>
  <si>
    <t>10.1016/j.pranut</t>
  </si>
  <si>
    <t>Revue Francophone d'Orthoptie</t>
  </si>
  <si>
    <t>1876-2204</t>
  </si>
  <si>
    <t>10.1016/j.rfo</t>
  </si>
  <si>
    <t>Biochemistry, Genetics and Molecular Biology | Engineering | Medicine and Dentistry | Physics and Astronomy</t>
  </si>
  <si>
    <t>10.1016/j.zemedi</t>
  </si>
  <si>
    <t>10.1016/j.wjam</t>
  </si>
  <si>
    <t>Journal of Taibah University Medical Sciences</t>
  </si>
  <si>
    <t>1658-3612</t>
  </si>
  <si>
    <t>10.1016/j.jtumed</t>
  </si>
  <si>
    <t>Egyptian Journal of Aquatic Research</t>
  </si>
  <si>
    <t>1687-4285</t>
  </si>
  <si>
    <t>10.1016/j.ejar</t>
  </si>
  <si>
    <t>Integrative Medicine Research</t>
  </si>
  <si>
    <t>2213-4220</t>
  </si>
  <si>
    <t>10.1016/j.imr</t>
  </si>
  <si>
    <t>Food Science and Human Wellness</t>
  </si>
  <si>
    <t>2213-4530</t>
  </si>
  <si>
    <t>Agricultural and Biological Sciences | Biochemistry, Genetics and Molecular Biology | Immunology and Microbiology | Nursing and Health Professions</t>
  </si>
  <si>
    <t>10.1016/j.fshw</t>
  </si>
  <si>
    <t>Journal of Rock Mechanics and Geotechnical Engineering</t>
  </si>
  <si>
    <t>1674-7755</t>
  </si>
  <si>
    <t>10.1016/j.jrmge</t>
  </si>
  <si>
    <t>Oceanologia</t>
  </si>
  <si>
    <t>0078-3234</t>
  </si>
  <si>
    <t>Agricultural and Biological Sciences | Biochemistry, Genetics and Molecular Biology | Earth and Planetary Sciences | Environmental Science</t>
  </si>
  <si>
    <t>10.1016/j.oceano</t>
  </si>
  <si>
    <t>10.1016/j.mpdhp</t>
  </si>
  <si>
    <t>Obstetrics, Gynaecology and Reproductive Medicine</t>
  </si>
  <si>
    <t>10.1016/j.ogrm</t>
  </si>
  <si>
    <t>10.1016/j.mporth</t>
  </si>
  <si>
    <t>10.1016/j.paed</t>
  </si>
  <si>
    <t>Japanese Dental Science Review</t>
  </si>
  <si>
    <t>1882-7616</t>
  </si>
  <si>
    <t>10.1016/j.jdsr</t>
  </si>
  <si>
    <t>IIMB Management Review</t>
  </si>
  <si>
    <t>0970-3896</t>
  </si>
  <si>
    <t>10.1016/j.iimb</t>
  </si>
  <si>
    <t>IATSS Research</t>
  </si>
  <si>
    <t>0386-1112</t>
  </si>
  <si>
    <t>10.1016/j.iatssr</t>
  </si>
  <si>
    <t>Cardiac Electrophysiology Clinics</t>
  </si>
  <si>
    <t>1877-9182</t>
  </si>
  <si>
    <t>10.1016/j.ccep</t>
  </si>
  <si>
    <t>Practical Radiation Oncology</t>
  </si>
  <si>
    <t>1879-8500</t>
  </si>
  <si>
    <t>10.1016/j.prro</t>
  </si>
  <si>
    <t>Dental Clinics of North America</t>
  </si>
  <si>
    <t>0011-8532</t>
  </si>
  <si>
    <t>10.1016/j.cden</t>
  </si>
  <si>
    <t>Veterinary Clinics of North America: Equine Practice</t>
  </si>
  <si>
    <t>0749-0739</t>
  </si>
  <si>
    <t>10.1016/j.cveq</t>
  </si>
  <si>
    <t>Veterinary Clinics of North America: Exotic Animal Practice</t>
  </si>
  <si>
    <t>1094-9194</t>
  </si>
  <si>
    <t>10.1016/j.cvex</t>
  </si>
  <si>
    <t>Veterinary Clinics of North America: Food Animal Practice</t>
  </si>
  <si>
    <t>0749-0720</t>
  </si>
  <si>
    <t>10.1016/j.cvfa</t>
  </si>
  <si>
    <t>10.1016/j.denabs</t>
  </si>
  <si>
    <t>Atlas of the Oral and Maxillofacial Surgery Clinics of North America</t>
  </si>
  <si>
    <t>1061-3315</t>
  </si>
  <si>
    <t>10.1016/j.cxom</t>
  </si>
  <si>
    <t>Oral and Maxillofacial Surgery Clinics of North America</t>
  </si>
  <si>
    <t>1042-3699</t>
  </si>
  <si>
    <t>10.1016/j.coms</t>
  </si>
  <si>
    <t>Clinics in Podiatric Medicine and Surgery</t>
  </si>
  <si>
    <t>0891-8422</t>
  </si>
  <si>
    <t>10.1016/j.cpm</t>
  </si>
  <si>
    <t>Veterinary Clinics of North America: Small Animal Practice</t>
  </si>
  <si>
    <t>0195-5616</t>
  </si>
  <si>
    <t>10.1016/j.cvsm</t>
  </si>
  <si>
    <t>Anesthesiology Clinics</t>
  </si>
  <si>
    <t>1932-2275</t>
  </si>
  <si>
    <t>10.1016/j.anclin</t>
  </si>
  <si>
    <t>Critical Care Clinics</t>
  </si>
  <si>
    <t>0749-0704</t>
  </si>
  <si>
    <t>10.1016/j.ccc</t>
  </si>
  <si>
    <t>Thoracic Surgery Clinics</t>
  </si>
  <si>
    <t>1547-4127</t>
  </si>
  <si>
    <t>10.1016/j.thorsurg</t>
  </si>
  <si>
    <t>Foot and Ankle Clinics</t>
  </si>
  <si>
    <t>1083-7515</t>
  </si>
  <si>
    <t>10.1016/j.fcl</t>
  </si>
  <si>
    <t>Facial Plastic Surgery Clinics of North America</t>
  </si>
  <si>
    <t>1064-7406</t>
  </si>
  <si>
    <t>10.1016/j.fsc</t>
  </si>
  <si>
    <t>Hand Clinics</t>
  </si>
  <si>
    <t>0749-0712</t>
  </si>
  <si>
    <t>10.1016/j.hcl</t>
  </si>
  <si>
    <t>Magnetic Resonance Imaging Clinics of North America</t>
  </si>
  <si>
    <t>1064-9689</t>
  </si>
  <si>
    <t>10.1016/j.mric</t>
  </si>
  <si>
    <t>Neuroimaging Clinics of North America</t>
  </si>
  <si>
    <t>1052-5149</t>
  </si>
  <si>
    <t>10.1016/j.nic</t>
  </si>
  <si>
    <t>Neurosurgery Clinics of North America</t>
  </si>
  <si>
    <t>1042-3680</t>
  </si>
  <si>
    <t>10.1016/j.nec</t>
  </si>
  <si>
    <t>Orthopedic Clinics of North America</t>
  </si>
  <si>
    <t>0030-5898</t>
  </si>
  <si>
    <t>10.1016/j.ocl</t>
  </si>
  <si>
    <t>Otolaryngologic Clinics of North America</t>
  </si>
  <si>
    <t>0030-6665</t>
  </si>
  <si>
    <t>10.1016/j.otc</t>
  </si>
  <si>
    <t>Clinics in Plastic Surgery</t>
  </si>
  <si>
    <t>0094-1298</t>
  </si>
  <si>
    <t>10.1016/j.cps</t>
  </si>
  <si>
    <t>Radiologic Clinics of North America</t>
  </si>
  <si>
    <t>0033-8389</t>
  </si>
  <si>
    <t>10.1016/j.rcl</t>
  </si>
  <si>
    <t>Clinics in Sports Medicine</t>
  </si>
  <si>
    <t>0278-5919</t>
  </si>
  <si>
    <t>10.1016/j.csm</t>
  </si>
  <si>
    <t>Surgical Clinics of North America</t>
  </si>
  <si>
    <t>0039-6109</t>
  </si>
  <si>
    <t>10.1016/j.suc</t>
  </si>
  <si>
    <t>Urologic Clinics of North America</t>
  </si>
  <si>
    <t>0094-0143</t>
  </si>
  <si>
    <t>10.1016/j.ucl</t>
  </si>
  <si>
    <t>10.1016/j.aan</t>
  </si>
  <si>
    <t>10.1016/j.yasu</t>
  </si>
  <si>
    <t>Critical Care Nursing Clinics of North America</t>
  </si>
  <si>
    <t>0899-5885</t>
  </si>
  <si>
    <t>10.1016/j.cnc</t>
  </si>
  <si>
    <t>Nursing Clinics of North America</t>
  </si>
  <si>
    <t>0029-6465</t>
  </si>
  <si>
    <t>10.1016/j.cnur</t>
  </si>
  <si>
    <t>Blood</t>
  </si>
  <si>
    <t>0006-4971</t>
  </si>
  <si>
    <t>10.1016/j.blood</t>
  </si>
  <si>
    <t>Cardiology Clinics</t>
  </si>
  <si>
    <t>0733-8651</t>
  </si>
  <si>
    <t>10.1016/j.ccl</t>
  </si>
  <si>
    <t>Emergency Medicine Clinics of North America</t>
  </si>
  <si>
    <t>0733-8627</t>
  </si>
  <si>
    <t>10.1016/j.emc</t>
  </si>
  <si>
    <t>Endocrinology &amp; Metabolism Clinics of North America</t>
  </si>
  <si>
    <t>0889-8529</t>
  </si>
  <si>
    <t>10.1016/j.ecl</t>
  </si>
  <si>
    <t>Gastroenterology Clinics of North America</t>
  </si>
  <si>
    <t>0889-8553</t>
  </si>
  <si>
    <t>10.1016/j.gtc</t>
  </si>
  <si>
    <t>Gastrointestinal Endoscopy Clinics of North America</t>
  </si>
  <si>
    <t>1052-5157</t>
  </si>
  <si>
    <t>10.1016/j.giec</t>
  </si>
  <si>
    <t>Infectious Disease Clinics of North America</t>
  </si>
  <si>
    <t>0891-5520</t>
  </si>
  <si>
    <t>10.1016/j.idc</t>
  </si>
  <si>
    <t>Clinics in Laboratory Medicine</t>
  </si>
  <si>
    <t>0272-2712</t>
  </si>
  <si>
    <t>10.1016/j.cll</t>
  </si>
  <si>
    <t>Clinics in Liver Disease</t>
  </si>
  <si>
    <t>1089-3261</t>
  </si>
  <si>
    <t>10.1016/j.cld</t>
  </si>
  <si>
    <t>Medical Clinics of North America</t>
  </si>
  <si>
    <t>0025-7125</t>
  </si>
  <si>
    <t>10.1016/j.mcna</t>
  </si>
  <si>
    <t>Obstetrics and Gynecology Clinics of North America</t>
  </si>
  <si>
    <t>0889-8545</t>
  </si>
  <si>
    <t>10.1016/j.ogc</t>
  </si>
  <si>
    <t>Pediatric Clinics of North America</t>
  </si>
  <si>
    <t>0031-3955</t>
  </si>
  <si>
    <t>10.1016/j.pcl</t>
  </si>
  <si>
    <t>Clinics in Perinatology</t>
  </si>
  <si>
    <t>0095-5108</t>
  </si>
  <si>
    <t>10.1016/j.clp</t>
  </si>
  <si>
    <t>Primary Care: Clinics in Office Practice</t>
  </si>
  <si>
    <t>0095-4543</t>
  </si>
  <si>
    <t>10.1016/j.pop</t>
  </si>
  <si>
    <t>Rheumatic Disease Clinics of North America</t>
  </si>
  <si>
    <t>0889-857X</t>
  </si>
  <si>
    <t>10.1016/j.rdc</t>
  </si>
  <si>
    <t>10.1016/j.yapd</t>
  </si>
  <si>
    <t>Child and Adolescent Psychiatric Clinics of North America</t>
  </si>
  <si>
    <t>1056-4993</t>
  </si>
  <si>
    <t>10.1016/j.chc</t>
  </si>
  <si>
    <t>Clinics in Chest Medicine</t>
  </si>
  <si>
    <t>0272-5231</t>
  </si>
  <si>
    <t>10.1016/j.ccm</t>
  </si>
  <si>
    <t>Dermatologic Clinics</t>
  </si>
  <si>
    <t>0733-8635</t>
  </si>
  <si>
    <t>10.1016/j.det</t>
  </si>
  <si>
    <t>Clinics in Geriatric Medicine</t>
  </si>
  <si>
    <t>0749-0690</t>
  </si>
  <si>
    <t>10.1016/j.cger</t>
  </si>
  <si>
    <t>Hematology/Oncology Clinics of North America</t>
  </si>
  <si>
    <t>0889-8588</t>
  </si>
  <si>
    <t>10.1016/j.hoc</t>
  </si>
  <si>
    <t>Immunology and Allergy Clinics of North America</t>
  </si>
  <si>
    <t>0889-8561</t>
  </si>
  <si>
    <t>10.1016/j.iac</t>
  </si>
  <si>
    <t>Neurologic Clinics</t>
  </si>
  <si>
    <t>0733-8619</t>
  </si>
  <si>
    <t>10.1016/j.ncl</t>
  </si>
  <si>
    <t>Physical Medicine and Rehabilitation Clinics of North America</t>
  </si>
  <si>
    <t>1047-9651</t>
  </si>
  <si>
    <t>10.1016/j.pmr</t>
  </si>
  <si>
    <t>Psychiatric Clinics of North America</t>
  </si>
  <si>
    <t>0193-953X</t>
  </si>
  <si>
    <t>10.1016/j.psc</t>
  </si>
  <si>
    <t>Surgical Oncology Clinics of North America</t>
  </si>
  <si>
    <t>1055-3207</t>
  </si>
  <si>
    <t>10.1016/j.soc</t>
  </si>
  <si>
    <t>Heart Failure Clinics</t>
  </si>
  <si>
    <t>1551-7136</t>
  </si>
  <si>
    <t>10.1016/j.hfc</t>
  </si>
  <si>
    <t>PET Clinics</t>
  </si>
  <si>
    <t>1556-8598</t>
  </si>
  <si>
    <t>10.1016/j.cpet</t>
  </si>
  <si>
    <t>Sleep Medicine Clinics</t>
  </si>
  <si>
    <t>1556-407X</t>
  </si>
  <si>
    <t>10.1016/j.jsmc</t>
  </si>
  <si>
    <t>Caring for the Ages</t>
  </si>
  <si>
    <t>1526-4114</t>
  </si>
  <si>
    <t>10.1016/j.carage</t>
  </si>
  <si>
    <t>Surgical Pathology Clinics</t>
  </si>
  <si>
    <t>1875-9181</t>
  </si>
  <si>
    <t>10.1016/j.path</t>
  </si>
  <si>
    <t>Interventional Cardiology Clinics</t>
  </si>
  <si>
    <t>2211-7458</t>
  </si>
  <si>
    <t>10.1016/j.iccl</t>
  </si>
  <si>
    <t>Revista de Gastroenterología de México (English Edition)</t>
  </si>
  <si>
    <t>2255-534X</t>
  </si>
  <si>
    <t>10.1016/j.rgmxen</t>
  </si>
  <si>
    <t>Progrès en Urologie: Formation Médicale Continue</t>
  </si>
  <si>
    <t>1761-676X</t>
  </si>
  <si>
    <t>10.1016/j.fpurol</t>
  </si>
  <si>
    <t>Annales Pharmaceutiques Françaises</t>
  </si>
  <si>
    <t>0003-4509</t>
  </si>
  <si>
    <t>10.1016/j.pharma</t>
  </si>
  <si>
    <t>Bulletin de l'Académie Nationale de Médecine</t>
  </si>
  <si>
    <t>0001-4079</t>
  </si>
  <si>
    <t>10.1016/j.banm</t>
  </si>
  <si>
    <t>Inter Bloc</t>
  </si>
  <si>
    <t>0242-3960</t>
  </si>
  <si>
    <t>10.1016/j.bloc</t>
  </si>
  <si>
    <t>Oxymag</t>
  </si>
  <si>
    <t>0990-1310</t>
  </si>
  <si>
    <t>10.1016/j.oxy</t>
  </si>
  <si>
    <t>Anales de Pediatría</t>
  </si>
  <si>
    <t>1695-4033</t>
  </si>
  <si>
    <t>10.1016/j.anpedi</t>
  </si>
  <si>
    <t>Revue des Maladies Respiratoires</t>
  </si>
  <si>
    <t>0761-8425</t>
  </si>
  <si>
    <t>10.1016/j.rmr</t>
  </si>
  <si>
    <t>Actas Dermo-Sifiliográficas</t>
  </si>
  <si>
    <t>0001-7310</t>
  </si>
  <si>
    <t>10.1016/j.ad</t>
  </si>
  <si>
    <t>Farmacia Hospitalaria</t>
  </si>
  <si>
    <t>1130-6343</t>
  </si>
  <si>
    <t>10.1016/j.farma</t>
  </si>
  <si>
    <t>FMC: Formación Médica Continuada en Atención Primaria</t>
  </si>
  <si>
    <t>1134-2072</t>
  </si>
  <si>
    <t>10.1016/j.fmc</t>
  </si>
  <si>
    <t>Revista Española de Cirugía Ortopédica y Traumatología</t>
  </si>
  <si>
    <t>1888-4415</t>
  </si>
  <si>
    <t>10.1016/j.recot</t>
  </si>
  <si>
    <t>Medicina de Familia. SEMERGEN</t>
  </si>
  <si>
    <t>1138-3593</t>
  </si>
  <si>
    <t>10.1016/j.semerg</t>
  </si>
  <si>
    <t>Journal of Healthcare Quality Research</t>
  </si>
  <si>
    <t>2603-6479</t>
  </si>
  <si>
    <t>10.1016/j.jhqr</t>
  </si>
  <si>
    <t>Medicine: Programa de Formación Médica Continuada Acreditado</t>
  </si>
  <si>
    <t>0304-5412</t>
  </si>
  <si>
    <t>10.1016/j.med</t>
  </si>
  <si>
    <t>Revista Española de Geriatría y Gerontología</t>
  </si>
  <si>
    <t>0211-139X</t>
  </si>
  <si>
    <t>Biochemistry, Genetics and Molecular Biology | Medicine and Dentistry | Nursing and Health Professions | Psychology | Social Sciences</t>
  </si>
  <si>
    <t>10.1016/j.regg</t>
  </si>
  <si>
    <t>Gaceta Sanitaria</t>
  </si>
  <si>
    <t>0213-9111</t>
  </si>
  <si>
    <t>10.1016/j.gaceta</t>
  </si>
  <si>
    <t>Revista Española de Cardiología Suplementos</t>
  </si>
  <si>
    <t>1131-3587</t>
  </si>
  <si>
    <t>10.1016/j.recsup</t>
  </si>
  <si>
    <t>10.1016/j.apunsm</t>
  </si>
  <si>
    <t>Neurología</t>
  </si>
  <si>
    <t>0213-4853</t>
  </si>
  <si>
    <t>10.1016/j.nrl</t>
  </si>
  <si>
    <t>Neurología (English Edition)</t>
  </si>
  <si>
    <t>2173-5808</t>
  </si>
  <si>
    <t>10.1016/j.nrleng</t>
  </si>
  <si>
    <t>Neurología Argentina</t>
  </si>
  <si>
    <t>1853-0028</t>
  </si>
  <si>
    <t>10.1016/j.neuarg</t>
  </si>
  <si>
    <t>Revista Científica de la Sociedad Española de Enfermería Neurológica</t>
  </si>
  <si>
    <t>2013-5246</t>
  </si>
  <si>
    <t>10.1016/j.sedene</t>
  </si>
  <si>
    <t>Pulmonology</t>
  </si>
  <si>
    <t>2531-0437</t>
  </si>
  <si>
    <t>10.1016/j.pulmoe</t>
  </si>
  <si>
    <t>Revista Argentina de Microbiología</t>
  </si>
  <si>
    <t>0325-7541</t>
  </si>
  <si>
    <t>10.1016/j.ram</t>
  </si>
  <si>
    <t>Soins</t>
  </si>
  <si>
    <t>0038-0814</t>
  </si>
  <si>
    <t>10.1016/j.soin</t>
  </si>
  <si>
    <t>Revista Colombiana de Psiquiatría</t>
  </si>
  <si>
    <t>0034-7450</t>
  </si>
  <si>
    <t>10.1016/j.rcp</t>
  </si>
  <si>
    <t>Soins: Psychiatrie</t>
  </si>
  <si>
    <t>0241-6972</t>
  </si>
  <si>
    <t>10.1016/j.spsy</t>
  </si>
  <si>
    <t>Soins: Pédiatrie/Puériculture</t>
  </si>
  <si>
    <t>1259-4792</t>
  </si>
  <si>
    <t>10.1016/j.spp</t>
  </si>
  <si>
    <t>Soins: Cadres</t>
  </si>
  <si>
    <t>0183-2980</t>
  </si>
  <si>
    <t>10.1016/j.scad</t>
  </si>
  <si>
    <t>Soins: Gérontologie</t>
  </si>
  <si>
    <t>1268-6034</t>
  </si>
  <si>
    <t>10.1016/j.sger</t>
  </si>
  <si>
    <t>Ortho Magazine</t>
  </si>
  <si>
    <t>1262-4586</t>
  </si>
  <si>
    <t>Neuroscience | Nursing and Health Professions</t>
  </si>
  <si>
    <t>10.1016/j.omag</t>
  </si>
  <si>
    <t>Soins: Aides-Soignantes</t>
  </si>
  <si>
    <t>1770-9857</t>
  </si>
  <si>
    <t>10.1016/j.sasoi</t>
  </si>
  <si>
    <t>Revue des Maladies Respiratoires Actualités</t>
  </si>
  <si>
    <t>1877-1203</t>
  </si>
  <si>
    <t>10.1016/j.rmra</t>
  </si>
  <si>
    <t>Hematology, Transfusion and Cell Therapy</t>
  </si>
  <si>
    <t>2531-1379</t>
  </si>
  <si>
    <t>10.1016/j.htct</t>
  </si>
  <si>
    <t>Perspectives in Ecology and Conservation</t>
  </si>
  <si>
    <t>2530-0644</t>
  </si>
  <si>
    <t>10.1016/j.pecon</t>
  </si>
  <si>
    <t>Revista Portuguesa de Cardiologia</t>
  </si>
  <si>
    <t>0870-2551</t>
  </si>
  <si>
    <t>10.1016/j.repc</t>
  </si>
  <si>
    <t>Revista de Gastroenterología de México</t>
  </si>
  <si>
    <t>0375-0906</t>
  </si>
  <si>
    <t>10.1016/j.rgmx</t>
  </si>
  <si>
    <t>Jornal de Pediatria</t>
  </si>
  <si>
    <t>0021-7557</t>
  </si>
  <si>
    <t>10.1016/j.jped</t>
  </si>
  <si>
    <t>Brazilian Journal of Anesthesiology</t>
  </si>
  <si>
    <t>0104-0014</t>
  </si>
  <si>
    <t>10.1016/j.bjane</t>
  </si>
  <si>
    <t>Cirugía Cardiovascular</t>
  </si>
  <si>
    <t>1134-0096</t>
  </si>
  <si>
    <t>10.1016/j.circv</t>
  </si>
  <si>
    <t>La Revue de Santé Scolaire et Universitaire</t>
  </si>
  <si>
    <t>1879-3991</t>
  </si>
  <si>
    <t>Medicine and Dentistry | Nursing and Health Professions | Psychology | Social Sciences</t>
  </si>
  <si>
    <t>10.1016/j.revssu</t>
  </si>
  <si>
    <t>Anales de Pediatría (English Edition)</t>
  </si>
  <si>
    <t>2341-2879</t>
  </si>
  <si>
    <t>10.1016/j.anpede</t>
  </si>
  <si>
    <t>Revue Francophone Internationale de Recherche Infirmière</t>
  </si>
  <si>
    <t>2352-8028</t>
  </si>
  <si>
    <t>10.1016/j.refiri</t>
  </si>
  <si>
    <t>Nefrología</t>
  </si>
  <si>
    <t>0211-6995</t>
  </si>
  <si>
    <t>10.1016/j.nefro</t>
  </si>
  <si>
    <t>Nefrología (English Edition)</t>
  </si>
  <si>
    <t>2013-2514</t>
  </si>
  <si>
    <t>10.1016/j.nefroe</t>
  </si>
  <si>
    <t>Revista Científica de la Sociedad Española de Enfermería Neurológica (English Edition)</t>
  </si>
  <si>
    <t>10.1016/j.sedeng</t>
  </si>
  <si>
    <t>Revista Colombiana de Psiquiatría (English Edition)</t>
  </si>
  <si>
    <t>10.1016/j.rcpeng</t>
  </si>
  <si>
    <t>Revista Médica Clínica Las Condes</t>
  </si>
  <si>
    <t>0716-8640</t>
  </si>
  <si>
    <t>10.1016/j.rmclc</t>
  </si>
  <si>
    <t>10.1016/j.jhtm</t>
  </si>
  <si>
    <t>Journal of Magnesium and Alloys</t>
  </si>
  <si>
    <t>2213-9567</t>
  </si>
  <si>
    <t>10.1016/j.jma</t>
  </si>
  <si>
    <t>Information Processing in Agriculture</t>
  </si>
  <si>
    <t>2214-3173</t>
  </si>
  <si>
    <t>10.1016/j.inpa</t>
  </si>
  <si>
    <t>Safety and Health at Work</t>
  </si>
  <si>
    <t>2093-7911</t>
  </si>
  <si>
    <t>10.1016/j.shaw</t>
  </si>
  <si>
    <t>Asian Journal of Pharmaceutical Sciences</t>
  </si>
  <si>
    <t>1818-0876</t>
  </si>
  <si>
    <t>10.1016/j.ajps</t>
  </si>
  <si>
    <t>Defence Technology</t>
  </si>
  <si>
    <t>2214-9147</t>
  </si>
  <si>
    <t>10.1016/j.dt</t>
  </si>
  <si>
    <t>Asia-Pacific Journal of Sports Medicine, Arthroscopy, Rehabilitation and Technology</t>
  </si>
  <si>
    <t>2214-6873</t>
  </si>
  <si>
    <t>10.1016/j.asmart</t>
  </si>
  <si>
    <t>Journal of Ginseng Research</t>
  </si>
  <si>
    <t>1226-8453</t>
  </si>
  <si>
    <t>10.1016/j.jgr</t>
  </si>
  <si>
    <t>Electronic Journal of Biotechnology</t>
  </si>
  <si>
    <t>0717-3458</t>
  </si>
  <si>
    <t>10.1016/j.ejbt</t>
  </si>
  <si>
    <t>Transportation Research Procedia</t>
  </si>
  <si>
    <t>2352-1465</t>
  </si>
  <si>
    <t>10.1016/j.trpro</t>
  </si>
  <si>
    <t>Journal of Asia-Pacific Biodiversity</t>
  </si>
  <si>
    <t>2287-884X</t>
  </si>
  <si>
    <t>10.1016/j.japb</t>
  </si>
  <si>
    <t>Propulsion and Power Research</t>
  </si>
  <si>
    <t>2212-540X</t>
  </si>
  <si>
    <t>10.1016/j.jppr</t>
  </si>
  <si>
    <t>Frontiers of Architectural Research</t>
  </si>
  <si>
    <t>2095-2635</t>
  </si>
  <si>
    <t>Arts and Humanities | Energy | Engineering | Social Sciences</t>
  </si>
  <si>
    <t>10.1016/j.foar</t>
  </si>
  <si>
    <t>Indian Heart Journal</t>
  </si>
  <si>
    <t>0019-4832</t>
  </si>
  <si>
    <t>10.1016/j.ihj</t>
  </si>
  <si>
    <t>The Crop Journal</t>
  </si>
  <si>
    <t>2214-5141</t>
  </si>
  <si>
    <t>10.1016/j.cj</t>
  </si>
  <si>
    <t>10.1016/j.jiac</t>
  </si>
  <si>
    <t>International Journal of Nursing Sciences</t>
  </si>
  <si>
    <t>2352-0132</t>
  </si>
  <si>
    <t>10.1016/j.ijnss</t>
  </si>
  <si>
    <t>Allergology International</t>
  </si>
  <si>
    <t>1323-8930</t>
  </si>
  <si>
    <t>10.1016/j.alit</t>
  </si>
  <si>
    <t>Genes &amp; Diseases</t>
  </si>
  <si>
    <t>2352-3042</t>
  </si>
  <si>
    <t>10.1016/j.gendis</t>
  </si>
  <si>
    <t>Computational and Structural Biotechnology Journal</t>
  </si>
  <si>
    <t>2001-0370</t>
  </si>
  <si>
    <t>10.1016/j.csbj</t>
  </si>
  <si>
    <t>Advances in Climate Change Research</t>
  </si>
  <si>
    <t>1674-9278</t>
  </si>
  <si>
    <t>10.1016/j.accre</t>
  </si>
  <si>
    <t>Journal of Traditional Chinese Medical Sciences</t>
  </si>
  <si>
    <t>2095-7548</t>
  </si>
  <si>
    <t>10.1016/j.jtcms</t>
  </si>
  <si>
    <t>Natural Gas Industry B</t>
  </si>
  <si>
    <t>2352-8540</t>
  </si>
  <si>
    <t>10.1016/j.ngib</t>
  </si>
  <si>
    <t>Journal of Traditional and Complementary Medicine</t>
  </si>
  <si>
    <t>2225-4110</t>
  </si>
  <si>
    <t>10.1016/j.jtcme</t>
  </si>
  <si>
    <t>Nuclear Engineering and Technology</t>
  </si>
  <si>
    <t>1738-5733</t>
  </si>
  <si>
    <t>10.1016/j.net</t>
  </si>
  <si>
    <t>Journal of Otology</t>
  </si>
  <si>
    <t>1672-2930</t>
  </si>
  <si>
    <t>10.1016/j.joto</t>
  </si>
  <si>
    <t>Digital Communications and Networks</t>
  </si>
  <si>
    <t>2352-8648</t>
  </si>
  <si>
    <t>10.1016/j.dcan</t>
  </si>
  <si>
    <t>Prostate International</t>
  </si>
  <si>
    <t>2287-8882</t>
  </si>
  <si>
    <t>10.1016/j.prnil</t>
  </si>
  <si>
    <t>Asian Journal of Urology</t>
  </si>
  <si>
    <t>2214-3882</t>
  </si>
  <si>
    <t>10.1016/j.ajur</t>
  </si>
  <si>
    <t>Journal of Traffic and Transportation Engineering (English Edition)</t>
  </si>
  <si>
    <t>2095-7564</t>
  </si>
  <si>
    <t>10.1016/j.jtte</t>
  </si>
  <si>
    <t>Geodesy and Geodynamics</t>
  </si>
  <si>
    <t>1674-9847</t>
  </si>
  <si>
    <t>10.1016/j.geog</t>
  </si>
  <si>
    <t>Petroleum</t>
  </si>
  <si>
    <t>2405-6561</t>
  </si>
  <si>
    <t>10.1016/j.petlm</t>
  </si>
  <si>
    <t>Indian Journal of Tuberculosis</t>
  </si>
  <si>
    <t>0019-5707</t>
  </si>
  <si>
    <t>10.1016/j.ijtb</t>
  </si>
  <si>
    <t>Emerging Contaminants</t>
  </si>
  <si>
    <t>2405-6650</t>
  </si>
  <si>
    <t>10.1016/j.emcon</t>
  </si>
  <si>
    <t>Animal Nutrition</t>
  </si>
  <si>
    <t>2405-6545</t>
  </si>
  <si>
    <t>10.1016/j.aninu</t>
  </si>
  <si>
    <t>Water Science and Engineering</t>
  </si>
  <si>
    <t>1674-2370</t>
  </si>
  <si>
    <t>10.1016/j.wse</t>
  </si>
  <si>
    <t>International Soil and Water Conservation Research</t>
  </si>
  <si>
    <t>2095-6339</t>
  </si>
  <si>
    <t>10.1016/j.iswcr</t>
  </si>
  <si>
    <t>IFAC-PapersOnLine</t>
  </si>
  <si>
    <t>2405-8963</t>
  </si>
  <si>
    <t>10.1016/j.ifacol</t>
  </si>
  <si>
    <t>Solid Earth Sciences</t>
  </si>
  <si>
    <t>2451-912X</t>
  </si>
  <si>
    <t>10.1016/j.sesci</t>
  </si>
  <si>
    <t>Journal of Palaeogeography</t>
  </si>
  <si>
    <t>2095-3836</t>
  </si>
  <si>
    <t>10.1016/j.jop</t>
  </si>
  <si>
    <t>Synthetic and Systems Biotechnology</t>
  </si>
  <si>
    <t>2405-805X</t>
  </si>
  <si>
    <t>10.1016/j.synbio</t>
  </si>
  <si>
    <t>She Ji: The Journal of Design, Economics, and Innovation</t>
  </si>
  <si>
    <t>2405-8726</t>
  </si>
  <si>
    <t>Business, Management and Accounting | Engineering | Social Sciences</t>
  </si>
  <si>
    <t>10.1016/j.sheji</t>
  </si>
  <si>
    <t>The Journal of Finance and Data Science</t>
  </si>
  <si>
    <t>2405-9188</t>
  </si>
  <si>
    <t>10.1016/j.jfds</t>
  </si>
  <si>
    <t>Underground Space</t>
  </si>
  <si>
    <t>2467-9674</t>
  </si>
  <si>
    <t>10.1016/j.undsp</t>
  </si>
  <si>
    <t>Indian Pacing and Electrophysiology Journal</t>
  </si>
  <si>
    <t>0972-6292</t>
  </si>
  <si>
    <t>10.1016/j.ipej</t>
  </si>
  <si>
    <t>Osteoporosis and Sarcopenia</t>
  </si>
  <si>
    <t>2405-5255</t>
  </si>
  <si>
    <t>10.1016/j.afos</t>
  </si>
  <si>
    <t>Central Bank Review</t>
  </si>
  <si>
    <t>1303-0701</t>
  </si>
  <si>
    <t>10.1016/j.cbrev</t>
  </si>
  <si>
    <t>Journal of Ocean Engineering and Science</t>
  </si>
  <si>
    <t>2468-0133</t>
  </si>
  <si>
    <t>10.1016/j.joes</t>
  </si>
  <si>
    <t>Bioactive Materials</t>
  </si>
  <si>
    <t>2452-199X</t>
  </si>
  <si>
    <t>10.1016/j.bioactmat</t>
  </si>
  <si>
    <t>Procedia Structural Integrity</t>
  </si>
  <si>
    <t>2452-3216</t>
  </si>
  <si>
    <t>10.1016/j.prostr</t>
  </si>
  <si>
    <t>Infectious Disease Modelling</t>
  </si>
  <si>
    <t>2468-0427</t>
  </si>
  <si>
    <t>10.1016/j.idm</t>
  </si>
  <si>
    <t>Horticultural Plant Journal</t>
  </si>
  <si>
    <t>2468-0141</t>
  </si>
  <si>
    <t>10.1016/j.hpj</t>
  </si>
  <si>
    <t>Non-coding RNA Research</t>
  </si>
  <si>
    <t>2468-0540</t>
  </si>
  <si>
    <t>10.1016/j.ncrna</t>
  </si>
  <si>
    <t>Biomedical Journal</t>
  </si>
  <si>
    <t>2319-4170</t>
  </si>
  <si>
    <t>10.1016/j.bj</t>
  </si>
  <si>
    <t>Pediatric Hematology Oncology Journal</t>
  </si>
  <si>
    <t>2468-1245</t>
  </si>
  <si>
    <t>10.1016/j.phoj</t>
  </si>
  <si>
    <t>Green Energy &amp; Environment</t>
  </si>
  <si>
    <t>2468-0257</t>
  </si>
  <si>
    <t>10.1016/j.gee</t>
  </si>
  <si>
    <t>Journal of Natural Gas Geoscience</t>
  </si>
  <si>
    <t>2468-256X</t>
  </si>
  <si>
    <t>10.1016/j.jnggs</t>
  </si>
  <si>
    <t>Plant Diversity</t>
  </si>
  <si>
    <t>2468-2659</t>
  </si>
  <si>
    <t>10.1016/j.pld</t>
  </si>
  <si>
    <t>Hellenic Journal of Cardiology</t>
  </si>
  <si>
    <t>1109-9666</t>
  </si>
  <si>
    <t>10.1016/j.hjc</t>
  </si>
  <si>
    <t>10.1016/j.jmsacl</t>
  </si>
  <si>
    <t>International Journal of Transportation Science and Technology</t>
  </si>
  <si>
    <t>2046-0430</t>
  </si>
  <si>
    <t>10.1016/j.ijtst</t>
  </si>
  <si>
    <t>Aquaculture and Fisheries</t>
  </si>
  <si>
    <t>2468-550X</t>
  </si>
  <si>
    <t>10.1016/j.aaf</t>
  </si>
  <si>
    <t>International Journal of Advanced Nuclear Reactor Design and Technology</t>
  </si>
  <si>
    <t>2468-6050</t>
  </si>
  <si>
    <t>10.1016/j.jandt</t>
  </si>
  <si>
    <t>Translational Medicine of Aging</t>
  </si>
  <si>
    <t>2468-5011</t>
  </si>
  <si>
    <t>10.1016/j.tma</t>
  </si>
  <si>
    <t>Visual Informatics</t>
  </si>
  <si>
    <t>2468-502X</t>
  </si>
  <si>
    <t>10.1016/j.visinf</t>
  </si>
  <si>
    <t>Laparoscopic, Endoscopic and Robotic Surgery</t>
  </si>
  <si>
    <t>2468-9009</t>
  </si>
  <si>
    <t>10.1016/j.lers</t>
  </si>
  <si>
    <t>Liver Research</t>
  </si>
  <si>
    <t>2542-5684</t>
  </si>
  <si>
    <t>10.1016/j.livres</t>
  </si>
  <si>
    <t>Petroleum Research</t>
  </si>
  <si>
    <t>2096-2495</t>
  </si>
  <si>
    <t>10.1016/j.ptlrs</t>
  </si>
  <si>
    <t>Advanced Industrial and Engineering Polymer Research</t>
  </si>
  <si>
    <t>2542-5048</t>
  </si>
  <si>
    <t>10.1016/j.aiepr</t>
  </si>
  <si>
    <t>Advances in Biomarker Sciences and Technology</t>
  </si>
  <si>
    <t>2543-1064</t>
  </si>
  <si>
    <t>10.1016/j.abst</t>
  </si>
  <si>
    <t>International Journal of Innovation Studies</t>
  </si>
  <si>
    <t>2096-2487</t>
  </si>
  <si>
    <t>10.1016/j.ijis</t>
  </si>
  <si>
    <t>International Journal of Lightweight Materials and Manufacture</t>
  </si>
  <si>
    <t>2588-8404</t>
  </si>
  <si>
    <t>10.1016/j.ijlmm</t>
  </si>
  <si>
    <t>Clinical eHealth</t>
  </si>
  <si>
    <t>2588-9141</t>
  </si>
  <si>
    <t>10.1016/j.ceh</t>
  </si>
  <si>
    <t>Water-Energy Nexus</t>
  </si>
  <si>
    <t>2588-9125</t>
  </si>
  <si>
    <t>10.1016/j.wen</t>
  </si>
  <si>
    <t>Carbon Resources Conversion</t>
  </si>
  <si>
    <t>2588-9133</t>
  </si>
  <si>
    <t>10.1016/j.crcon</t>
  </si>
  <si>
    <t>Brain Hemorrhages</t>
  </si>
  <si>
    <t>2589-238X</t>
  </si>
  <si>
    <t>10.1016/j.hest</t>
  </si>
  <si>
    <t>Journal of Biosafety and Biosecurity</t>
  </si>
  <si>
    <t>2588-9338</t>
  </si>
  <si>
    <t>Engineering | Immunology and Microbiology | Medicine and Dentistry | Social Sciences</t>
  </si>
  <si>
    <t>10.1016/j.jobb</t>
  </si>
  <si>
    <t>Materials Science for Energy Technologies</t>
  </si>
  <si>
    <t>2589-2991</t>
  </si>
  <si>
    <t>10.1016/j.mset</t>
  </si>
  <si>
    <t>Scientific African</t>
  </si>
  <si>
    <t>2468-2276</t>
  </si>
  <si>
    <t>Agricultural and Biological Sciences | Earth and Planetary Sciences | Mathematics | Medicine and Dentistry</t>
  </si>
  <si>
    <t>10.1016/j.sciaf</t>
  </si>
  <si>
    <t>Tropical Cyclone Research and Review</t>
  </si>
  <si>
    <t>2225-6032</t>
  </si>
  <si>
    <t>10.1016/j.tcrr</t>
  </si>
  <si>
    <t>Digital Chinese Medicine</t>
  </si>
  <si>
    <t>2589-3777</t>
  </si>
  <si>
    <t>10.1016/j.dcmed</t>
  </si>
  <si>
    <t>Watershed Ecology and the Environment</t>
  </si>
  <si>
    <t>2589-4714</t>
  </si>
  <si>
    <t>10.1016/j.wsee</t>
  </si>
  <si>
    <t>Journal of Management Science and Engineering</t>
  </si>
  <si>
    <t>2096-2320</t>
  </si>
  <si>
    <t>10.1016/j.jmse</t>
  </si>
  <si>
    <t>Artificial Intelligence in Agriculture</t>
  </si>
  <si>
    <t>2589-7217</t>
  </si>
  <si>
    <t>Agricultural and Biological Sciences | Computer Science</t>
  </si>
  <si>
    <t>10.1016/j.aiia</t>
  </si>
  <si>
    <t>HydroResearch</t>
  </si>
  <si>
    <t>2589-7578</t>
  </si>
  <si>
    <t>10.1016/j.hydres</t>
  </si>
  <si>
    <t>Global Transitions</t>
  </si>
  <si>
    <t>2589-7918</t>
  </si>
  <si>
    <t>Earth and Planetary Sciences | Energy | Engineering | Medicine and Dentistry</t>
  </si>
  <si>
    <t>10.1016/j.glt</t>
  </si>
  <si>
    <t>The Journal of the American Dental Association</t>
  </si>
  <si>
    <t>0002-8177</t>
  </si>
  <si>
    <t>10.1016/j.adaj</t>
  </si>
  <si>
    <t>Clinics Collections</t>
  </si>
  <si>
    <t>2352-7986</t>
  </si>
  <si>
    <t>10.1016/j.ccol</t>
  </si>
  <si>
    <t>Physician Assistant Clinics</t>
  </si>
  <si>
    <t>2405-7991</t>
  </si>
  <si>
    <t>10.1016/j.cpha</t>
  </si>
  <si>
    <t>Kidney International Supplements</t>
  </si>
  <si>
    <t>2157-1716</t>
  </si>
  <si>
    <t>10.1016/j.kisu</t>
  </si>
  <si>
    <t>Journal of Investigative Dermatology Symposium Proceedings</t>
  </si>
  <si>
    <t>1087-0024</t>
  </si>
  <si>
    <t>10.1016/j.jisp</t>
  </si>
  <si>
    <t>10.1016/j.yaoo</t>
  </si>
  <si>
    <t>Applied Animal Science</t>
  </si>
  <si>
    <t>2590-2865</t>
  </si>
  <si>
    <t>10.1016/j.aans</t>
  </si>
  <si>
    <t>Advances in Radiation Oncology</t>
  </si>
  <si>
    <t>2452-1094</t>
  </si>
  <si>
    <t>10.1016/j.adro</t>
  </si>
  <si>
    <t>JACC: Basic to Translational Science</t>
  </si>
  <si>
    <t>2452-302X</t>
  </si>
  <si>
    <t>10.1016/j.jacbts</t>
  </si>
  <si>
    <t>10.1016/j.yacs</t>
  </si>
  <si>
    <t>10.1016/j.yamp</t>
  </si>
  <si>
    <t>10.1016/j.yfpn</t>
  </si>
  <si>
    <t>10.1016/j.yacr</t>
  </si>
  <si>
    <t>Nano Materials Science</t>
  </si>
  <si>
    <t>2589-9651</t>
  </si>
  <si>
    <t>10.1016/j.nanoms</t>
  </si>
  <si>
    <t>China Geology</t>
  </si>
  <si>
    <t>2096-5192</t>
  </si>
  <si>
    <t>10.1016/j.cngeo</t>
  </si>
  <si>
    <t>Journal of Interventional Medicine</t>
  </si>
  <si>
    <t>2096-3602</t>
  </si>
  <si>
    <t>10.1016/j.jimed</t>
  </si>
  <si>
    <t>Global Energy Interconnection</t>
  </si>
  <si>
    <t>2096-5117</t>
  </si>
  <si>
    <t>10.1016/j.gloei</t>
  </si>
  <si>
    <t>International Journal of Geoheritage and Parks</t>
  </si>
  <si>
    <t>2577-4441</t>
  </si>
  <si>
    <t>10.1016/j.ijgeop</t>
  </si>
  <si>
    <t>Archives of Rehabilitation Research and Clinical Translation</t>
  </si>
  <si>
    <t>2590-1095</t>
  </si>
  <si>
    <t>10.1016/j.arrct</t>
  </si>
  <si>
    <t>Environmental Chemistry and Ecotoxicology</t>
  </si>
  <si>
    <t>2590-1826</t>
  </si>
  <si>
    <t>10.1016/j.enceco</t>
  </si>
  <si>
    <t>Smart Materials in Medicine</t>
  </si>
  <si>
    <t>2590-1834</t>
  </si>
  <si>
    <t>Chemistry | Engineering | Materials Science | Medicine and Dentistry</t>
  </si>
  <si>
    <t>10.1016/j.smaim</t>
  </si>
  <si>
    <t>Global Health Journal</t>
  </si>
  <si>
    <t>2414-6447</t>
  </si>
  <si>
    <t>10.1016/j.glohj</t>
  </si>
  <si>
    <t>Grain &amp; Oil Science and Technology</t>
  </si>
  <si>
    <t>2590-2598</t>
  </si>
  <si>
    <t>10.1016/j.gaost</t>
  </si>
  <si>
    <t>URINE</t>
  </si>
  <si>
    <t>2590-2806</t>
  </si>
  <si>
    <t>10.1016/j.urine</t>
  </si>
  <si>
    <t>Mitochondrial Communications</t>
  </si>
  <si>
    <t>2590-2792</t>
  </si>
  <si>
    <t>10.1016/j.mitoco</t>
  </si>
  <si>
    <t>Biotechnology Notes</t>
  </si>
  <si>
    <t>2665-9069</t>
  </si>
  <si>
    <t>10.1016/j.biotno</t>
  </si>
  <si>
    <t>JACC: Case Reports</t>
  </si>
  <si>
    <t>2666-0849</t>
  </si>
  <si>
    <t>10.1016/j.jaccas</t>
  </si>
  <si>
    <t>JACC: CardioOncology</t>
  </si>
  <si>
    <t>2666-0873</t>
  </si>
  <si>
    <t>10.1016/j.jaccao</t>
  </si>
  <si>
    <t>Energy and Built Environment</t>
  </si>
  <si>
    <t>2666-1233</t>
  </si>
  <si>
    <t>10.1016/j.enbenv</t>
  </si>
  <si>
    <t>Virtual Reality &amp; Intelligent Hardware</t>
  </si>
  <si>
    <t>2096-5796</t>
  </si>
  <si>
    <t>10.1016/j.vrih</t>
  </si>
  <si>
    <t>Engineered Regeneration</t>
  </si>
  <si>
    <t>2666-1381</t>
  </si>
  <si>
    <t>Biochemistry, Genetics and Molecular Biology | Engineering | Materials Science | Medicine and Dentistry</t>
  </si>
  <si>
    <t>10.1016/j.engreg</t>
  </si>
  <si>
    <t>Journal of Electronic Science and Technology</t>
  </si>
  <si>
    <t>1674-862X</t>
  </si>
  <si>
    <t>10.1016/j.jnlest</t>
  </si>
  <si>
    <t>Anais Brasileiros de Dermatologia</t>
  </si>
  <si>
    <t>0365-0596</t>
  </si>
  <si>
    <t>10.1016/j.abd</t>
  </si>
  <si>
    <t>Anais Brasileiros de Dermatologia (Versão em Português)</t>
  </si>
  <si>
    <t>2666-2752</t>
  </si>
  <si>
    <t>10.1016/j.abdp</t>
  </si>
  <si>
    <t>Sports Medicine and Health Science</t>
  </si>
  <si>
    <t>2666-3376</t>
  </si>
  <si>
    <t>10.1016/j.smhs</t>
  </si>
  <si>
    <t>International Journal of Cognitive Computing in Engineering</t>
  </si>
  <si>
    <t>2666-3074</t>
  </si>
  <si>
    <t>10.1016/j.ijcce</t>
  </si>
  <si>
    <t>Sensors International</t>
  </si>
  <si>
    <t>2666-3511</t>
  </si>
  <si>
    <t>10.1016/j.sintl</t>
  </si>
  <si>
    <t>Sustainable Operations and Computers</t>
  </si>
  <si>
    <t>2666-4127</t>
  </si>
  <si>
    <t>Computer Science | Decision Sciences | Energy | Engineering</t>
  </si>
  <si>
    <t>10.1016/j.susoc</t>
  </si>
  <si>
    <t>10.1016/j.yasa</t>
  </si>
  <si>
    <t>Journal of Safety Science and Resilience</t>
  </si>
  <si>
    <t>2666-4496</t>
  </si>
  <si>
    <t>10.1016/j.jnlssr</t>
  </si>
  <si>
    <t>Water Cycle</t>
  </si>
  <si>
    <t>2666-4453</t>
  </si>
  <si>
    <t>10.1016/j.watcyc</t>
  </si>
  <si>
    <t>EURO Journal on Transportation and Logistics</t>
  </si>
  <si>
    <t>2192-4376</t>
  </si>
  <si>
    <t>10.1016/j.ejtl</t>
  </si>
  <si>
    <t>Unconventional Resources</t>
  </si>
  <si>
    <t>2666-5190</t>
  </si>
  <si>
    <t>10.1016/j.uncres</t>
  </si>
  <si>
    <t>Journal of Public Economics Plus</t>
  </si>
  <si>
    <t>2666-5514</t>
  </si>
  <si>
    <t>10.1016/j.pubecp</t>
  </si>
  <si>
    <t>Artificial Intelligence in Geosciences</t>
  </si>
  <si>
    <t>2666-5441</t>
  </si>
  <si>
    <t>10.1016/j.aiig</t>
  </si>
  <si>
    <t>Green Synthesis and Catalysis</t>
  </si>
  <si>
    <t>2666-5549</t>
  </si>
  <si>
    <t>10.1016/j.gresc</t>
  </si>
  <si>
    <t>Natural Hazards Research</t>
  </si>
  <si>
    <t>2666-5921</t>
  </si>
  <si>
    <t>10.1016/j.nhres</t>
  </si>
  <si>
    <t>Latin American Journal of Central Banking</t>
  </si>
  <si>
    <t>2666-1438</t>
  </si>
  <si>
    <t>10.1016/j.latcb</t>
  </si>
  <si>
    <t>International Journal of Intelligent Networks</t>
  </si>
  <si>
    <t>2666-6030</t>
  </si>
  <si>
    <t>10.1016/j.ijin</t>
  </si>
  <si>
    <t>Oil Crop Science</t>
  </si>
  <si>
    <t>2096-2428</t>
  </si>
  <si>
    <t>10.1016/j.ocsci</t>
  </si>
  <si>
    <t>Energetic Materials Frontiers</t>
  </si>
  <si>
    <t>2666-6472</t>
  </si>
  <si>
    <t>10.1016/j.enmf</t>
  </si>
  <si>
    <t>AI Open</t>
  </si>
  <si>
    <t>2666-6510</t>
  </si>
  <si>
    <t>10.1016/j.aiopen</t>
  </si>
  <si>
    <t>Regional Sustainability</t>
  </si>
  <si>
    <t>2666-660X</t>
  </si>
  <si>
    <t>10.1016/j.regsus</t>
  </si>
  <si>
    <t>Intelligent Surgery</t>
  </si>
  <si>
    <t>2666-6766</t>
  </si>
  <si>
    <t>10.1016/j.isurg</t>
  </si>
  <si>
    <t>Journal of Bioresources and Bioproducts</t>
  </si>
  <si>
    <t>2369-9698</t>
  </si>
  <si>
    <t>Agricultural and Biological Sciences | Materials Science</t>
  </si>
  <si>
    <t>10.1016/j.jobab</t>
  </si>
  <si>
    <t>Data Science and Management</t>
  </si>
  <si>
    <t>2666-7649</t>
  </si>
  <si>
    <t>10.1016/j.dsm</t>
  </si>
  <si>
    <t>Energy Geoscience</t>
  </si>
  <si>
    <t>2666-7592</t>
  </si>
  <si>
    <t>10.1016/j.engeos</t>
  </si>
  <si>
    <t>10.1016/j.yao</t>
  </si>
  <si>
    <t>10.1016/j.intcar</t>
  </si>
  <si>
    <t>JDS Communications</t>
  </si>
  <si>
    <t>2666-9102</t>
  </si>
  <si>
    <t>10.1016/j.jdsc</t>
  </si>
  <si>
    <t>China Economic Quarterly International</t>
  </si>
  <si>
    <t>2666-9331</t>
  </si>
  <si>
    <t>10.1016/j.ceqi</t>
  </si>
  <si>
    <t>Materials Reports: Energy</t>
  </si>
  <si>
    <t>2666-9358</t>
  </si>
  <si>
    <t>10.1016/j.matre</t>
  </si>
  <si>
    <t>Blockchain: Research and Applications</t>
  </si>
  <si>
    <t>2096-7209</t>
  </si>
  <si>
    <t>10.1016/j.bcra</t>
  </si>
  <si>
    <t>Green Chemical Engineering</t>
  </si>
  <si>
    <t>2666-9528</t>
  </si>
  <si>
    <t>10.1016/j.gce</t>
  </si>
  <si>
    <t>Journal of Biological Chemistry</t>
  </si>
  <si>
    <t>0021-9258</t>
  </si>
  <si>
    <t>10.1016/j.jbc</t>
  </si>
  <si>
    <t>Journal of Lipid Research</t>
  </si>
  <si>
    <t>0022-2275</t>
  </si>
  <si>
    <t>10.1016/j.jlr</t>
  </si>
  <si>
    <t>Molecular &amp; Cellular Proteomics</t>
  </si>
  <si>
    <t>1535-9476</t>
  </si>
  <si>
    <t>10.1016/j.mcpro</t>
  </si>
  <si>
    <t>EURO Journal on Computational Optimization</t>
  </si>
  <si>
    <t>2192-4406</t>
  </si>
  <si>
    <t>10.1016/j.ejco</t>
  </si>
  <si>
    <t>EURO Journal on Decision Processes</t>
  </si>
  <si>
    <t>2193-9438</t>
  </si>
  <si>
    <t>10.1016/j.ejdp</t>
  </si>
  <si>
    <t>Neurology Perspectives</t>
  </si>
  <si>
    <t>2667-0496</t>
  </si>
  <si>
    <t>10.1016/j.neurop</t>
  </si>
  <si>
    <t>Annales de Dermatologie et de Vénéréologie - FMC</t>
  </si>
  <si>
    <t>2667-0623</t>
  </si>
  <si>
    <t>10.1016/j.fander</t>
  </si>
  <si>
    <t>Reproduction and Breeding</t>
  </si>
  <si>
    <t>2667-0712</t>
  </si>
  <si>
    <t>10.1016/j.repbre</t>
  </si>
  <si>
    <t>Corrosion Communications</t>
  </si>
  <si>
    <t>2667-2669</t>
  </si>
  <si>
    <t>10.1016/j.corcom</t>
  </si>
  <si>
    <t>Blood Advances</t>
  </si>
  <si>
    <t>2473-9529</t>
  </si>
  <si>
    <t>10.1016/j.blooda</t>
  </si>
  <si>
    <t>FirePhysChem</t>
  </si>
  <si>
    <t>2667-1344</t>
  </si>
  <si>
    <t>10.1016/j.fpc</t>
  </si>
  <si>
    <t>Advances in Archaeomaterials</t>
  </si>
  <si>
    <t>2667-1360</t>
  </si>
  <si>
    <t>10.1016/j.aia</t>
  </si>
  <si>
    <t>eScience</t>
  </si>
  <si>
    <t>2667-1417</t>
  </si>
  <si>
    <t>10.1016/j.esci</t>
  </si>
  <si>
    <t>Journal of Pipeline Science and Engineering</t>
  </si>
  <si>
    <t>2667-1433</t>
  </si>
  <si>
    <t>10.1016/j.jpse</t>
  </si>
  <si>
    <t>Atmospheric and Oceanic Science Letters</t>
  </si>
  <si>
    <t>1674-2834</t>
  </si>
  <si>
    <t>10.1016/j.aosl</t>
  </si>
  <si>
    <t>Asian Journal of Sport and Exercise Psychology</t>
  </si>
  <si>
    <t>2667-2391</t>
  </si>
  <si>
    <t>10.1016/j.ajsep</t>
  </si>
  <si>
    <t>Supramolecular Materials</t>
  </si>
  <si>
    <t>2667-2405</t>
  </si>
  <si>
    <t>10.1016/j.supmat</t>
  </si>
  <si>
    <t>Cognitive Robotics</t>
  </si>
  <si>
    <t>2667-2413</t>
  </si>
  <si>
    <t>10.1016/j.cogr</t>
  </si>
  <si>
    <t>Sustainability Analytics and Modeling</t>
  </si>
  <si>
    <t>2667-2596</t>
  </si>
  <si>
    <t>10.1016/j.samod</t>
  </si>
  <si>
    <t>Biomimetic Intelligence and Robotics</t>
  </si>
  <si>
    <t>2667-3797</t>
  </si>
  <si>
    <t>10.1016/j.birob</t>
  </si>
  <si>
    <t>High-Confidence Computing</t>
  </si>
  <si>
    <t>2667-2952</t>
  </si>
  <si>
    <t>10.1016/j.hcc</t>
  </si>
  <si>
    <t>Fundamental Research</t>
  </si>
  <si>
    <t>2667-3258</t>
  </si>
  <si>
    <t>Biochemistry, Genetics and Molecular Biology | Chemistry | Mathematics | Physics and Astronomy</t>
  </si>
  <si>
    <t>10.1016/j.fmre</t>
  </si>
  <si>
    <t>Journal of Government and Economics</t>
  </si>
  <si>
    <t>2667-3193</t>
  </si>
  <si>
    <t>10.1016/j.jge</t>
  </si>
  <si>
    <t>Engineering Microbiology</t>
  </si>
  <si>
    <t>2667-3703</t>
  </si>
  <si>
    <t>10.1016/j.engmic</t>
  </si>
  <si>
    <t>Internet of Things and Cyber-Physical Systems</t>
  </si>
  <si>
    <t>2667-3452</t>
  </si>
  <si>
    <t>10.1016/j.iotcps</t>
  </si>
  <si>
    <t>New Techno-Humanities</t>
  </si>
  <si>
    <t>2664-3294</t>
  </si>
  <si>
    <t>10.1016/j.techum</t>
  </si>
  <si>
    <t>Advances in Ophthalmology Practice and Research</t>
  </si>
  <si>
    <t>2667-3762</t>
  </si>
  <si>
    <t>10.1016/j.aopr</t>
  </si>
  <si>
    <t>Urban Governance</t>
  </si>
  <si>
    <t>2664-3286</t>
  </si>
  <si>
    <t>10.1016/j.ugj</t>
  </si>
  <si>
    <t>10.1016/j.ypsc</t>
  </si>
  <si>
    <t>Chip</t>
  </si>
  <si>
    <t>2709-4723</t>
  </si>
  <si>
    <t>10.1016/j.chip</t>
  </si>
  <si>
    <t>animal - science proceedings</t>
  </si>
  <si>
    <t>2772-283X</t>
  </si>
  <si>
    <t>10.1016/j.anscip</t>
  </si>
  <si>
    <t>Clinical Complementary Medicine and Pharmacology</t>
  </si>
  <si>
    <t>2772-3712</t>
  </si>
  <si>
    <t>10.1016/j.ccmp</t>
  </si>
  <si>
    <t>Chinese Journal of Population, Resources and Environment</t>
  </si>
  <si>
    <t>2325-4262</t>
  </si>
  <si>
    <t>10.1016/j.cjpre</t>
  </si>
  <si>
    <t>Infectious Medicine</t>
  </si>
  <si>
    <t>2772-431X</t>
  </si>
  <si>
    <t>10.1016/j.imj</t>
  </si>
  <si>
    <t>Resources Chemicals and Materials</t>
  </si>
  <si>
    <t>2772-4433</t>
  </si>
  <si>
    <t>Chemical Engineering | Energy | Environmental Science | Materials Science</t>
  </si>
  <si>
    <t>10.1016/j.recm</t>
  </si>
  <si>
    <t>Petroleum Science</t>
  </si>
  <si>
    <t>1995-8226</t>
  </si>
  <si>
    <t>Chemical Engineering | Earth and Planetary Sciences | Engineering</t>
  </si>
  <si>
    <t>10.1016/j.petsci</t>
  </si>
  <si>
    <t>Earthquake Research Advances</t>
  </si>
  <si>
    <t>2772-4670</t>
  </si>
  <si>
    <t>10.1016/j.eqrea</t>
  </si>
  <si>
    <t>BenchCouncil Transactions on Benchmarks, Standards and Evaluations</t>
  </si>
  <si>
    <t>2772-4859</t>
  </si>
  <si>
    <t>10.1016/j.tbench</t>
  </si>
  <si>
    <t>Magnetic Resonance Letters</t>
  </si>
  <si>
    <t>2772-5162</t>
  </si>
  <si>
    <t>Biochemistry, Genetics and Molecular Biology | Chemistry | Medicine and Dentistry</t>
  </si>
  <si>
    <t>10.1016/j.mrl</t>
  </si>
  <si>
    <t>Journal of Future Foods</t>
  </si>
  <si>
    <t>2772-5669</t>
  </si>
  <si>
    <t>10.1016/j.jfutfo</t>
  </si>
  <si>
    <t>Veterinary Vaccine</t>
  </si>
  <si>
    <t>2772-5359</t>
  </si>
  <si>
    <t>10.1016/j.vetvac</t>
  </si>
  <si>
    <t>ChemPhysMater</t>
  </si>
  <si>
    <t>2772-5715</t>
  </si>
  <si>
    <t>10.1016/j.chphma</t>
  </si>
  <si>
    <t>Interventional Pain Medicine</t>
  </si>
  <si>
    <t>2772-5944</t>
  </si>
  <si>
    <t>10.1016/j.inpm</t>
  </si>
  <si>
    <t>Additive Manufacturing Frontiers</t>
  </si>
  <si>
    <t>2950-4317</t>
  </si>
  <si>
    <t>10.1016/j.amf</t>
  </si>
  <si>
    <t>Chinese Journal of Plastic and Reconstructive Surgery</t>
  </si>
  <si>
    <t>2096-6911</t>
  </si>
  <si>
    <t>10.1016/j.cjprs</t>
  </si>
  <si>
    <t>Energy Storage and Saving</t>
  </si>
  <si>
    <t>2772-6835</t>
  </si>
  <si>
    <t>Energy | Engineering | Environmental Science | Materials Science</t>
  </si>
  <si>
    <t>10.1016/j.enss</t>
  </si>
  <si>
    <t>Water Biology and Security</t>
  </si>
  <si>
    <t>2772-7351</t>
  </si>
  <si>
    <t>10.1016/j.watbs</t>
  </si>
  <si>
    <t>Sustainable Horizons</t>
  </si>
  <si>
    <t>2772-7378</t>
  </si>
  <si>
    <t>10.1016/j.horiz</t>
  </si>
  <si>
    <t>Resilient Cities and Structures</t>
  </si>
  <si>
    <t>2772-7416</t>
  </si>
  <si>
    <t>10.1016/j.rcns</t>
  </si>
  <si>
    <t>Médecine et Maladies Infectieuses Formation</t>
  </si>
  <si>
    <t>2772-7432</t>
  </si>
  <si>
    <t>10.1016/j.mmifmc</t>
  </si>
  <si>
    <t>Smart Materials in Manufacturing</t>
  </si>
  <si>
    <t>2772-8102</t>
  </si>
  <si>
    <t>10.1016/j.smmf</t>
  </si>
  <si>
    <t>Advanced Membranes</t>
  </si>
  <si>
    <t>2772-8234</t>
  </si>
  <si>
    <t>Chemical Engineering | Chemistry | Environmental Science | Materials Science</t>
  </si>
  <si>
    <t>10.1016/j.advmem</t>
  </si>
  <si>
    <t>Crop Design</t>
  </si>
  <si>
    <t>2772-8994</t>
  </si>
  <si>
    <t>10.1016/j.cropd</t>
  </si>
  <si>
    <t>Superconductivity</t>
  </si>
  <si>
    <t>2772-8307</t>
  </si>
  <si>
    <t>10.1016/j.supcon</t>
  </si>
  <si>
    <t>Advanced Powder Materials</t>
  </si>
  <si>
    <t>2772-834X</t>
  </si>
  <si>
    <t>10.1016/j.apmate</t>
  </si>
  <si>
    <t>Cell Insight</t>
  </si>
  <si>
    <t>2772-8927</t>
  </si>
  <si>
    <t>10.1016/j.cellin</t>
  </si>
  <si>
    <t>Geosystems and Geoenvironment</t>
  </si>
  <si>
    <t>2772-8838</t>
  </si>
  <si>
    <t>10.1016/j.geogeo</t>
  </si>
  <si>
    <t>Cyber Security and Applications</t>
  </si>
  <si>
    <t>2772-9184</t>
  </si>
  <si>
    <t>10.1016/j.csa</t>
  </si>
  <si>
    <t>iLIVER</t>
  </si>
  <si>
    <t>2772-9478</t>
  </si>
  <si>
    <t>10.1016/j.iliver</t>
  </si>
  <si>
    <t>Journal of Infrastructure Intelligence and Resilience</t>
  </si>
  <si>
    <t>2772-9915</t>
  </si>
  <si>
    <t>10.1016/j.iintel</t>
  </si>
  <si>
    <t>Eco-Environment &amp; Health</t>
  </si>
  <si>
    <t>2772-9850</t>
  </si>
  <si>
    <t>10.1016/j.eehl</t>
  </si>
  <si>
    <t>Journal of Road Engineering</t>
  </si>
  <si>
    <t>2097-0498</t>
  </si>
  <si>
    <t>10.1016/j.jreng</t>
  </si>
  <si>
    <t>Earthquake Science</t>
  </si>
  <si>
    <t>1674-4519</t>
  </si>
  <si>
    <t>10.1016/j.eqs</t>
  </si>
  <si>
    <t>Virologica Sinica</t>
  </si>
  <si>
    <t>1995-820X</t>
  </si>
  <si>
    <t>10.1016/j.virs</t>
  </si>
  <si>
    <t>Advanced Sensor and Energy Materials</t>
  </si>
  <si>
    <t>2773-045X</t>
  </si>
  <si>
    <t>10.1016/j.asems</t>
  </si>
  <si>
    <t>Journal of Digital Economy</t>
  </si>
  <si>
    <t>2773-0670</t>
  </si>
  <si>
    <t>Computer Science | Decision Sciences | Economics, Econometrics and Finance | Social Sciences</t>
  </si>
  <si>
    <t>10.1016/j.jdec</t>
  </si>
  <si>
    <t>Environmental Functional Materials</t>
  </si>
  <si>
    <t>2773-0581</t>
  </si>
  <si>
    <t>10.1016/j.efmat</t>
  </si>
  <si>
    <t>Forest Ecosystems</t>
  </si>
  <si>
    <t>2197-5620</t>
  </si>
  <si>
    <t>10.1016/j.fecs</t>
  </si>
  <si>
    <t>Avian Research</t>
  </si>
  <si>
    <t>2053-7166</t>
  </si>
  <si>
    <t>10.1016/j.avrs</t>
  </si>
  <si>
    <t>Journal of Neurorestoratology</t>
  </si>
  <si>
    <t>2324-2426</t>
  </si>
  <si>
    <t>10.1016/j.jnrt</t>
  </si>
  <si>
    <t>Data and Information Management</t>
  </si>
  <si>
    <t>2543-9251</t>
  </si>
  <si>
    <t>10.1016/j.dim</t>
  </si>
  <si>
    <t>Crop and Environment</t>
  </si>
  <si>
    <t>2773-126X</t>
  </si>
  <si>
    <t>10.1016/j.crope</t>
  </si>
  <si>
    <t>Green Energy and Intelligent Transportation</t>
  </si>
  <si>
    <t>2773-1537</t>
  </si>
  <si>
    <t>10.1016/j.geits</t>
  </si>
  <si>
    <t>Circular Economy</t>
  </si>
  <si>
    <t>2773-1677</t>
  </si>
  <si>
    <t>10.1016/j.cec</t>
  </si>
  <si>
    <t>Nuclear Analysis</t>
  </si>
  <si>
    <t>2773-1839</t>
  </si>
  <si>
    <t>10.1016/j.nucana</t>
  </si>
  <si>
    <t>Pharmaceutical Science Advances</t>
  </si>
  <si>
    <t>2773-2169</t>
  </si>
  <si>
    <t>10.1016/j.pscia</t>
  </si>
  <si>
    <t>Rock Mechanics Bulletin</t>
  </si>
  <si>
    <t>2773-2304</t>
  </si>
  <si>
    <t>10.1016/j.rockmb</t>
  </si>
  <si>
    <t>Advanced Agrochem</t>
  </si>
  <si>
    <t>2773-2371</t>
  </si>
  <si>
    <t>Agricultural and Biological Sciences | Biochemistry, Genetics and Molecular Biology | Chemistry | Environmental Science</t>
  </si>
  <si>
    <t>10.1016/j.aac</t>
  </si>
  <si>
    <t>Journal of Joint Surgery and Research</t>
  </si>
  <si>
    <t>2949-7051</t>
  </si>
  <si>
    <t>10.1016/j.jjoisr</t>
  </si>
  <si>
    <t>Science in One Health</t>
  </si>
  <si>
    <t>2949-7043</t>
  </si>
  <si>
    <t>10.1016/j.soh</t>
  </si>
  <si>
    <t>Green Energy and Resources</t>
  </si>
  <si>
    <t>2949-7205</t>
  </si>
  <si>
    <t>10.1016/j.gerr</t>
  </si>
  <si>
    <t>Research in Cold and Arid Regions</t>
  </si>
  <si>
    <t>2097-1583</t>
  </si>
  <si>
    <t>10.1016/j.rcar</t>
  </si>
  <si>
    <t>Journal of Information and Intelligence</t>
  </si>
  <si>
    <t>2949-7159</t>
  </si>
  <si>
    <t>10.1016/j.jiixd</t>
  </si>
  <si>
    <t>Biomedical Technology</t>
  </si>
  <si>
    <t>2949-723X</t>
  </si>
  <si>
    <t>10.1016/j.bmt</t>
  </si>
  <si>
    <t>Green Technologies and Sustainability</t>
  </si>
  <si>
    <t>2949-7361</t>
  </si>
  <si>
    <t>10.1016/j.grets</t>
  </si>
  <si>
    <t>Geohazard Mechanics</t>
  </si>
  <si>
    <t>2949-7418</t>
  </si>
  <si>
    <t>10.1016/j.ghm</t>
  </si>
  <si>
    <t>Gastroenterology &amp; Endoscopy</t>
  </si>
  <si>
    <t>2949-7523</t>
  </si>
  <si>
    <t>10.1016/j.gande</t>
  </si>
  <si>
    <t>Women and Children Nursing</t>
  </si>
  <si>
    <t>2949-7515</t>
  </si>
  <si>
    <t>10.1016/j.wcn</t>
  </si>
  <si>
    <t>Innovation and Green Development</t>
  </si>
  <si>
    <t>2949-7531</t>
  </si>
  <si>
    <t>Business, Management and Accounting | Decision Sciences | Economics, Econometrics and Finance | Energy | Environmental Science</t>
  </si>
  <si>
    <t>10.1016/j.igd</t>
  </si>
  <si>
    <t>Advanced Design Research</t>
  </si>
  <si>
    <t>2949-7825</t>
  </si>
  <si>
    <t>Arts and Humanities | Engineering | Social Sciences</t>
  </si>
  <si>
    <t>10.1016/j.ijadr</t>
  </si>
  <si>
    <t>Ocular Genetics and Omics</t>
  </si>
  <si>
    <t>2949-7817</t>
  </si>
  <si>
    <t>10.1016/j.ogo</t>
  </si>
  <si>
    <t>Agriculture Communications</t>
  </si>
  <si>
    <t>2949-7981</t>
  </si>
  <si>
    <t>10.1016/j.agrcom</t>
  </si>
  <si>
    <t>Kuwait Journal of Science</t>
  </si>
  <si>
    <t>2307-4108</t>
  </si>
  <si>
    <t>10.1016/j.kjs</t>
  </si>
  <si>
    <t>Journal of Endometriosis and Uterine Disorders</t>
  </si>
  <si>
    <t>2949-8384</t>
  </si>
  <si>
    <t>10.1016/j.jeud</t>
  </si>
  <si>
    <t>Journal of Engineering Research</t>
  </si>
  <si>
    <t>2307-1877</t>
  </si>
  <si>
    <t>10.1016/j.jer</t>
  </si>
  <si>
    <t>Smart Power &amp; Energy Security</t>
  </si>
  <si>
    <t>2949-8414</t>
  </si>
  <si>
    <t>10.1016/j.spes</t>
  </si>
  <si>
    <t>Journal of Automation and Intelligence</t>
  </si>
  <si>
    <t>2949-8554</t>
  </si>
  <si>
    <t>10.1016/j.jai</t>
  </si>
  <si>
    <t>Environmental Surfaces and Interfaces</t>
  </si>
  <si>
    <t>2949-8643</t>
  </si>
  <si>
    <t>10.1016/j.esi</t>
  </si>
  <si>
    <t>High-speed Railway</t>
  </si>
  <si>
    <t>2949-8678</t>
  </si>
  <si>
    <t>10.1016/j.hspr</t>
  </si>
  <si>
    <t>Intelligent Pharmacy</t>
  </si>
  <si>
    <t>2949-866X</t>
  </si>
  <si>
    <t>Computer Science | Pharmacology, Toxicology and Pharmaceutical Science</t>
  </si>
  <si>
    <t>10.1016/j.ipha</t>
  </si>
  <si>
    <t>Language and Health</t>
  </si>
  <si>
    <t>2949-9038</t>
  </si>
  <si>
    <t>Arts and Humanities | Medicine and Dentistry | Neuroscience | Social Sciences</t>
  </si>
  <si>
    <t>10.1016/j.laheal</t>
  </si>
  <si>
    <t>Farming System</t>
  </si>
  <si>
    <t>2949-9119</t>
  </si>
  <si>
    <t>10.1016/j.farsys</t>
  </si>
  <si>
    <t>Soil &amp; Environmental Health</t>
  </si>
  <si>
    <t>2949-9194</t>
  </si>
  <si>
    <t>10.1016/j.seh</t>
  </si>
  <si>
    <t>Decoding Infection and Transmission</t>
  </si>
  <si>
    <t>2949-9240</t>
  </si>
  <si>
    <t>10.1016/j.dcit</t>
  </si>
  <si>
    <t>Deep Resources Engineering</t>
  </si>
  <si>
    <t>2949-9305</t>
  </si>
  <si>
    <t>10.1016/j.deepre</t>
  </si>
  <si>
    <t>hLife</t>
  </si>
  <si>
    <t>2949-9283</t>
  </si>
  <si>
    <t>10.1016/j.hlife</t>
  </si>
  <si>
    <t>Biogeotechnics</t>
  </si>
  <si>
    <t>2949-9291</t>
  </si>
  <si>
    <t>10.1016/j.bgtech</t>
  </si>
  <si>
    <t>Advanced Nanocomposites</t>
  </si>
  <si>
    <t>2949-9445</t>
  </si>
  <si>
    <t>10.1016/j.adna</t>
  </si>
  <si>
    <t>Journal of Economy and Technology</t>
  </si>
  <si>
    <t>2949-9488</t>
  </si>
  <si>
    <t>Business, Management and Accounting | Computer Science | Economics, Econometrics and Finance | Engineering</t>
  </si>
  <si>
    <t>10.1016/j.ject</t>
  </si>
  <si>
    <t>New Crops</t>
  </si>
  <si>
    <t>2949-9526</t>
  </si>
  <si>
    <t>10.1016/j.ncrops</t>
  </si>
  <si>
    <t>Informatics and Health</t>
  </si>
  <si>
    <t>2949-9534</t>
  </si>
  <si>
    <t>10.1016/j.infoh</t>
  </si>
  <si>
    <t>Food Physics</t>
  </si>
  <si>
    <t>2950-0699</t>
  </si>
  <si>
    <t>Agricultural and Biological Sciences | Chemistry | Engineering | Physics and Astronomy</t>
  </si>
  <si>
    <t>10.1016/j.foodp</t>
  </si>
  <si>
    <t>Space Solar Power and Wireless Transmission</t>
  </si>
  <si>
    <t>2950-1040</t>
  </si>
  <si>
    <t>10.1016/j.sspwt</t>
  </si>
  <si>
    <t>Green Carbon</t>
  </si>
  <si>
    <t>2950-1555</t>
  </si>
  <si>
    <t>Biochemistry, Genetics and Molecular Biology | Chemical Engineering | Energy | Materials Science</t>
  </si>
  <si>
    <t>10.1016/j.greenca</t>
  </si>
  <si>
    <t>Earth Energy Science</t>
  </si>
  <si>
    <t>2950-1547</t>
  </si>
  <si>
    <t>Earth and Planetary Sciences | Energy | Engineering</t>
  </si>
  <si>
    <t>10.1016/j.ees</t>
  </si>
  <si>
    <t>Meta-Radiology</t>
  </si>
  <si>
    <t>2950-1628</t>
  </si>
  <si>
    <t>10.1016/j.metrad</t>
  </si>
  <si>
    <t>Journal of Holistic Integrative Pharmacy</t>
  </si>
  <si>
    <t>2707-3688</t>
  </si>
  <si>
    <t>10.1016/j.jhip</t>
  </si>
  <si>
    <t>Wearable Electronics</t>
  </si>
  <si>
    <t>2950-2357</t>
  </si>
  <si>
    <t>10.1016/j.wees</t>
  </si>
  <si>
    <t>Animals and Zoonoses</t>
  </si>
  <si>
    <t>2950-2489</t>
  </si>
  <si>
    <t>10.1016/j.azn</t>
  </si>
  <si>
    <t>Renewable Energy System and Equipment</t>
  </si>
  <si>
    <t>2950-208X</t>
  </si>
  <si>
    <t>10.1016/j.rese</t>
  </si>
  <si>
    <t>Intelligent Oncology</t>
  </si>
  <si>
    <t>2950-2616</t>
  </si>
  <si>
    <t>Biochemistry, Genetics and Molecular Biology | Computer Science | Medicine and Dentistry | Pharmacology, Toxicology and Pharmaceutical Science</t>
  </si>
  <si>
    <t>10.1016/j.intonc</t>
  </si>
  <si>
    <t>Perspectives in Architecture and Urbanism</t>
  </si>
  <si>
    <t>2950-2675</t>
  </si>
  <si>
    <t>10.1016/j.pau</t>
  </si>
  <si>
    <t>Pharmacoeconomics and Policy</t>
  </si>
  <si>
    <t>2950-2667</t>
  </si>
  <si>
    <t>Economics, Econometrics and Finance | Medicine and Dentistry | Pharmacology, Toxicology and Pharmaceutical Science</t>
  </si>
  <si>
    <t>10.1016/j.pharp</t>
  </si>
  <si>
    <t>Journal of Industrial Safety</t>
  </si>
  <si>
    <t>2950-2764</t>
  </si>
  <si>
    <t>10.1016/j.jinse</t>
  </si>
  <si>
    <t>Advanced Exercise and Health Science</t>
  </si>
  <si>
    <t>2950-273X</t>
  </si>
  <si>
    <t>10.1016/j.aehs</t>
  </si>
  <si>
    <t>Nano TransMed</t>
  </si>
  <si>
    <t>2790-6760</t>
  </si>
  <si>
    <t>Engineering | Materials Science | Medicine and Dentistry | Pharmacology, Toxicology and Pharmaceutical Science</t>
  </si>
  <si>
    <t>10.1016/j.ntm</t>
  </si>
  <si>
    <t>Journal of Dermatologic Science and Cosmetic Technology</t>
  </si>
  <si>
    <t>2950-306X</t>
  </si>
  <si>
    <t>Biochemistry, Genetics and Molecular Biology | Materials Science | Medicine and Dentistry | Pharmacology, Toxicology and Pharmaceutical Science</t>
  </si>
  <si>
    <t>10.1016/j.jdsct</t>
  </si>
  <si>
    <t>Aerospace Traffic and Safety</t>
  </si>
  <si>
    <t>2950-3388</t>
  </si>
  <si>
    <t>10.1016/j.aets</t>
  </si>
  <si>
    <t>Environmental Pollution and Management</t>
  </si>
  <si>
    <t>2950-3051</t>
  </si>
  <si>
    <t>10.1016/j.epm</t>
  </si>
  <si>
    <t>Medicine Plus</t>
  </si>
  <si>
    <t>2950-3477</t>
  </si>
  <si>
    <t>10.1016/j.medp</t>
  </si>
  <si>
    <t>Biomedical Analysis</t>
  </si>
  <si>
    <t>2950-435X</t>
  </si>
  <si>
    <t>Chemistry | Computer Science | Engineering | Materials Science</t>
  </si>
  <si>
    <t>10.1016/j.bioana</t>
  </si>
  <si>
    <t>Last updated: 2024-02-23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</si>
</sst>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u/>
      <sz val="10"/>
      <color indexed="4"/>
      <name val="arial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/>
    <xf numFmtId="0" fontId="5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4"/>
  <sheetViews>
    <sheetView tabSelected="1" workbookViewId="0">
      <pane ySplit="4" topLeftCell="A11" activePane="bottomLeft" state="frozen"/>
      <selection pane="bottomLeft" activeCell="C14" sqref="C14"/>
    </sheetView>
  </sheetViews>
  <sheetFormatPr baseColWidth="10" defaultColWidth="9.1796875" defaultRowHeight="12.75" customHeight="1" x14ac:dyDescent="0.35"/>
  <cols>
    <col min="1" max="1" width="38.453125" customWidth="1"/>
    <col min="2" max="2" width="10.7265625" customWidth="1"/>
    <col min="3" max="3" width="40.26953125" customWidth="1"/>
    <col min="4" max="4" width="54.1796875" customWidth="1"/>
    <col min="5" max="5" width="30.7265625" customWidth="1"/>
  </cols>
  <sheetData>
    <row r="1" spans="1:5" ht="20.5" customHeight="1" x14ac:dyDescent="0.5">
      <c r="A1" s="3" t="s">
        <v>206</v>
      </c>
    </row>
    <row r="2" spans="1:5" ht="12.75" customHeight="1" x14ac:dyDescent="0.35">
      <c r="A2" s="4" t="s">
        <v>1571</v>
      </c>
    </row>
    <row r="4" spans="1:5" ht="25" customHeight="1" x14ac:dyDescent="0.35">
      <c r="A4" s="5" t="s">
        <v>1</v>
      </c>
      <c r="B4" s="5" t="s">
        <v>0</v>
      </c>
      <c r="C4" s="5" t="s">
        <v>120</v>
      </c>
      <c r="D4" s="5" t="s">
        <v>119</v>
      </c>
      <c r="E4" s="5" t="s">
        <v>121</v>
      </c>
    </row>
    <row r="5" spans="1:5" ht="25.5" customHeight="1" x14ac:dyDescent="0.35">
      <c r="A5" s="1" t="s">
        <v>207</v>
      </c>
      <c r="B5" s="1" t="s">
        <v>50</v>
      </c>
      <c r="C5" s="1" t="s">
        <v>122</v>
      </c>
      <c r="D5" s="2" t="str">
        <f>HYPERLINK("http://www.sciencedirect.com/science/journal/13596349")</f>
        <v>http://www.sciencedirect.com/science/journal/13596349</v>
      </c>
      <c r="E5" s="1" t="s">
        <v>208</v>
      </c>
    </row>
    <row r="6" spans="1:5" ht="25.5" customHeight="1" x14ac:dyDescent="0.35">
      <c r="A6" s="1" t="s">
        <v>78</v>
      </c>
      <c r="B6" s="1" t="s">
        <v>77</v>
      </c>
      <c r="C6" s="1" t="s">
        <v>139</v>
      </c>
      <c r="D6" s="2" t="str">
        <f>HYPERLINK("http://www.sciencedirect.com/science/journal/00224898")</f>
        <v>http://www.sciencedirect.com/science/journal/00224898</v>
      </c>
      <c r="E6" s="1" t="s">
        <v>209</v>
      </c>
    </row>
    <row r="7" spans="1:5" ht="12.75" customHeight="1" x14ac:dyDescent="0.35">
      <c r="A7" s="1" t="s">
        <v>106</v>
      </c>
      <c r="B7" s="1" t="s">
        <v>105</v>
      </c>
      <c r="C7" s="1" t="s">
        <v>191</v>
      </c>
      <c r="D7" s="2" t="str">
        <f>HYPERLINK("http://www.sciencedirect.com/science/journal/00344877")</f>
        <v>http://www.sciencedirect.com/science/journal/00344877</v>
      </c>
      <c r="E7" s="1" t="s">
        <v>210</v>
      </c>
    </row>
    <row r="8" spans="1:5" ht="38.25" customHeight="1" x14ac:dyDescent="0.35">
      <c r="A8" s="1" t="s">
        <v>102</v>
      </c>
      <c r="B8" s="1" t="s">
        <v>101</v>
      </c>
      <c r="C8" s="1" t="s">
        <v>132</v>
      </c>
      <c r="D8" s="2" t="str">
        <f>HYPERLINK("http://www.sciencedirect.com/science/journal/00796786")</f>
        <v>http://www.sciencedirect.com/science/journal/00796786</v>
      </c>
      <c r="E8" s="1" t="s">
        <v>211</v>
      </c>
    </row>
    <row r="9" spans="1:5" ht="12.75" customHeight="1" x14ac:dyDescent="0.35">
      <c r="A9" s="1" t="s">
        <v>100</v>
      </c>
      <c r="B9" s="1" t="s">
        <v>99</v>
      </c>
      <c r="C9" s="1" t="s">
        <v>132</v>
      </c>
      <c r="D9" s="2" t="str">
        <f>HYPERLINK("http://www.sciencedirect.com/science/journal/09608974")</f>
        <v>http://www.sciencedirect.com/science/journal/09608974</v>
      </c>
      <c r="E9" s="1" t="s">
        <v>212</v>
      </c>
    </row>
    <row r="10" spans="1:5" ht="12.75" customHeight="1" x14ac:dyDescent="0.35">
      <c r="A10" s="1" t="s">
        <v>36</v>
      </c>
      <c r="B10" s="1" t="s">
        <v>35</v>
      </c>
      <c r="C10" s="1" t="s">
        <v>134</v>
      </c>
      <c r="D10" s="2" t="str">
        <f>HYPERLINK("http://www.sciencedirect.com/science/journal/02751062")</f>
        <v>http://www.sciencedirect.com/science/journal/02751062</v>
      </c>
      <c r="E10" s="1" t="s">
        <v>213</v>
      </c>
    </row>
    <row r="11" spans="1:5" ht="12.75" customHeight="1" x14ac:dyDescent="0.35">
      <c r="A11" s="1" t="s">
        <v>38</v>
      </c>
      <c r="B11" s="1" t="s">
        <v>37</v>
      </c>
      <c r="C11" s="1" t="s">
        <v>188</v>
      </c>
      <c r="D11" s="2" t="str">
        <f>HYPERLINK("http://www.sciencedirect.com/science/journal/10018417")</f>
        <v>http://www.sciencedirect.com/science/journal/10018417</v>
      </c>
      <c r="E11" s="1" t="s">
        <v>214</v>
      </c>
    </row>
    <row r="12" spans="1:5" ht="38.25" customHeight="1" x14ac:dyDescent="0.35">
      <c r="A12" s="1" t="s">
        <v>60</v>
      </c>
      <c r="B12" s="1" t="s">
        <v>59</v>
      </c>
      <c r="C12" s="1" t="s">
        <v>49</v>
      </c>
      <c r="D12" s="2" t="str">
        <f>HYPERLINK("http://www.sciencedirect.com/science/journal/01406701")</f>
        <v>http://www.sciencedirect.com/science/journal/01406701</v>
      </c>
      <c r="E12" s="1" t="s">
        <v>215</v>
      </c>
    </row>
    <row r="13" spans="1:5" ht="38.25" customHeight="1" x14ac:dyDescent="0.35">
      <c r="A13" s="1" t="s">
        <v>70</v>
      </c>
      <c r="B13" s="1" t="s">
        <v>69</v>
      </c>
      <c r="C13" s="1" t="s">
        <v>195</v>
      </c>
      <c r="D13" s="2" t="str">
        <f>HYPERLINK("http://www.sciencedirect.com/science/journal/18725813")</f>
        <v>http://www.sciencedirect.com/science/journal/18725813</v>
      </c>
      <c r="E13" s="1" t="s">
        <v>216</v>
      </c>
    </row>
    <row r="14" spans="1:5" ht="12.75" customHeight="1" x14ac:dyDescent="0.35">
      <c r="A14" s="1" t="s">
        <v>58</v>
      </c>
      <c r="B14" s="1" t="s">
        <v>57</v>
      </c>
      <c r="C14" s="1" t="s">
        <v>189</v>
      </c>
      <c r="D14" s="2" t="str">
        <f>HYPERLINK("http://www.sciencedirect.com/science/journal/13514210")</f>
        <v>http://www.sciencedirect.com/science/journal/13514210</v>
      </c>
      <c r="E14" s="1" t="s">
        <v>217</v>
      </c>
    </row>
    <row r="15" spans="1:5" ht="25.5" customHeight="1" x14ac:dyDescent="0.35">
      <c r="A15" s="1" t="s">
        <v>54</v>
      </c>
      <c r="B15" s="1" t="s">
        <v>53</v>
      </c>
      <c r="C15" s="1" t="s">
        <v>189</v>
      </c>
      <c r="D15" s="2" t="str">
        <f>HYPERLINK("http://www.sciencedirect.com/science/journal/09696210")</f>
        <v>http://www.sciencedirect.com/science/journal/09696210</v>
      </c>
      <c r="E15" s="1" t="s">
        <v>218</v>
      </c>
    </row>
    <row r="16" spans="1:5" ht="12.75" customHeight="1" x14ac:dyDescent="0.35">
      <c r="A16" s="1" t="s">
        <v>52</v>
      </c>
      <c r="B16" s="1" t="s">
        <v>51</v>
      </c>
      <c r="C16" s="1" t="s">
        <v>130</v>
      </c>
      <c r="D16" s="2" t="str">
        <f>HYPERLINK("http://www.sciencedirect.com/science/journal/13514180")</f>
        <v>http://www.sciencedirect.com/science/journal/13514180</v>
      </c>
      <c r="E16" s="1" t="s">
        <v>219</v>
      </c>
    </row>
    <row r="17" spans="1:5" ht="12.75" customHeight="1" x14ac:dyDescent="0.35">
      <c r="A17" s="1" t="s">
        <v>56</v>
      </c>
      <c r="B17" s="1" t="s">
        <v>55</v>
      </c>
      <c r="C17" s="1" t="s">
        <v>146</v>
      </c>
      <c r="D17" s="2" t="str">
        <f>HYPERLINK("http://www.sciencedirect.com/science/journal/13645439")</f>
        <v>http://www.sciencedirect.com/science/journal/13645439</v>
      </c>
      <c r="E17" s="1" t="s">
        <v>220</v>
      </c>
    </row>
    <row r="18" spans="1:5" ht="12.75" customHeight="1" x14ac:dyDescent="0.35">
      <c r="A18" s="1" t="s">
        <v>114</v>
      </c>
      <c r="B18" s="1" t="s">
        <v>113</v>
      </c>
      <c r="C18" s="1" t="s">
        <v>138</v>
      </c>
      <c r="D18" s="2" t="str">
        <f>HYPERLINK("http://www.sciencedirect.com/science/journal/10036326")</f>
        <v>http://www.sciencedirect.com/science/journal/10036326</v>
      </c>
      <c r="E18" s="1" t="s">
        <v>221</v>
      </c>
    </row>
    <row r="19" spans="1:5" ht="12.75" customHeight="1" x14ac:dyDescent="0.35">
      <c r="A19" s="1" t="s">
        <v>112</v>
      </c>
      <c r="B19" s="1" t="s">
        <v>111</v>
      </c>
      <c r="C19" s="1" t="s">
        <v>123</v>
      </c>
      <c r="D19" s="2" t="str">
        <f>HYPERLINK("http://www.sciencedirect.com/science/journal/02639319")</f>
        <v>http://www.sciencedirect.com/science/journal/02639319</v>
      </c>
      <c r="E19" s="1" t="s">
        <v>222</v>
      </c>
    </row>
    <row r="20" spans="1:5" ht="12.75" customHeight="1" x14ac:dyDescent="0.35">
      <c r="A20" s="1" t="s">
        <v>223</v>
      </c>
      <c r="B20" s="1" t="s">
        <v>26</v>
      </c>
      <c r="C20" s="1" t="s">
        <v>123</v>
      </c>
      <c r="D20" s="2" t="str">
        <f>HYPERLINK("http://www.sciencedirect.com/science/journal/14720299")</f>
        <v>http://www.sciencedirect.com/science/journal/14720299</v>
      </c>
      <c r="E20" s="1" t="s">
        <v>224</v>
      </c>
    </row>
    <row r="21" spans="1:5" ht="12.75" customHeight="1" x14ac:dyDescent="0.35">
      <c r="A21" s="1" t="s">
        <v>82</v>
      </c>
      <c r="B21" s="1" t="s">
        <v>81</v>
      </c>
      <c r="C21" s="1" t="s">
        <v>123</v>
      </c>
      <c r="D21" s="2" t="str">
        <f>HYPERLINK("http://www.sciencedirect.com/science/journal/13573039")</f>
        <v>http://www.sciencedirect.com/science/journal/13573039</v>
      </c>
      <c r="E21" s="1" t="s">
        <v>225</v>
      </c>
    </row>
    <row r="22" spans="1:5" ht="12.75" customHeight="1" x14ac:dyDescent="0.35">
      <c r="A22" s="1" t="s">
        <v>96</v>
      </c>
      <c r="B22" s="1" t="s">
        <v>95</v>
      </c>
      <c r="C22" s="1" t="s">
        <v>143</v>
      </c>
      <c r="D22" s="2" t="str">
        <f>HYPERLINK("http://www.sciencedirect.com/science/journal/10020160")</f>
        <v>http://www.sciencedirect.com/science/journal/10020160</v>
      </c>
      <c r="E22" s="1" t="s">
        <v>226</v>
      </c>
    </row>
    <row r="23" spans="1:5" ht="12.75" customHeight="1" x14ac:dyDescent="0.35">
      <c r="A23" s="1" t="s">
        <v>68</v>
      </c>
      <c r="B23" s="1" t="s">
        <v>67</v>
      </c>
      <c r="C23" s="1" t="s">
        <v>172</v>
      </c>
      <c r="D23" s="2" t="str">
        <f>HYPERLINK("http://www.sciencedirect.com/science/journal/13891723")</f>
        <v>http://www.sciencedirect.com/science/journal/13891723</v>
      </c>
      <c r="E23" s="1" t="s">
        <v>227</v>
      </c>
    </row>
    <row r="24" spans="1:5" ht="12.75" customHeight="1" x14ac:dyDescent="0.35">
      <c r="A24" s="1" t="s">
        <v>89</v>
      </c>
      <c r="B24" s="1" t="s">
        <v>88</v>
      </c>
      <c r="C24" s="1" t="s">
        <v>191</v>
      </c>
      <c r="D24" s="2" t="str">
        <f>HYPERLINK("http://www.sciencedirect.com/science/journal/05503213")</f>
        <v>http://www.sciencedirect.com/science/journal/05503213</v>
      </c>
      <c r="E24" s="1" t="s">
        <v>228</v>
      </c>
    </row>
    <row r="25" spans="1:5" ht="12.75" customHeight="1" x14ac:dyDescent="0.35">
      <c r="A25" s="1" t="s">
        <v>98</v>
      </c>
      <c r="B25" s="1" t="s">
        <v>97</v>
      </c>
      <c r="C25" s="1" t="s">
        <v>134</v>
      </c>
      <c r="D25" s="2" t="str">
        <f>HYPERLINK("http://www.sciencedirect.com/science/journal/03702693")</f>
        <v>http://www.sciencedirect.com/science/journal/03702693</v>
      </c>
      <c r="E25" s="1" t="s">
        <v>229</v>
      </c>
    </row>
    <row r="26" spans="1:5" ht="12.75" customHeight="1" x14ac:dyDescent="0.35">
      <c r="A26" s="1" t="s">
        <v>230</v>
      </c>
      <c r="B26" s="1" t="s">
        <v>231</v>
      </c>
      <c r="C26" s="1" t="s">
        <v>123</v>
      </c>
      <c r="D26" s="2" t="str">
        <f>HYPERLINK("http://www.sciencedirect.com/science/journal/08953988")</f>
        <v>http://www.sciencedirect.com/science/journal/08953988</v>
      </c>
      <c r="E26" s="1" t="s">
        <v>232</v>
      </c>
    </row>
    <row r="27" spans="1:5" ht="12.75" customHeight="1" x14ac:dyDescent="0.35">
      <c r="A27" s="1" t="s">
        <v>233</v>
      </c>
      <c r="B27" s="1" t="s">
        <v>234</v>
      </c>
      <c r="C27" s="1" t="s">
        <v>123</v>
      </c>
      <c r="D27" s="2" t="str">
        <f>HYPERLINK("http://www.sciencedirect.com/science/journal/00034975")</f>
        <v>http://www.sciencedirect.com/science/journal/00034975</v>
      </c>
      <c r="E27" s="1" t="s">
        <v>235</v>
      </c>
    </row>
    <row r="28" spans="1:5" ht="12.75" customHeight="1" x14ac:dyDescent="0.35">
      <c r="A28" s="1" t="s">
        <v>236</v>
      </c>
      <c r="B28" s="1" t="s">
        <v>237</v>
      </c>
      <c r="C28" s="1" t="s">
        <v>183</v>
      </c>
      <c r="D28" s="2" t="str">
        <f>HYPERLINK("http://www.sciencedirect.com/science/journal/07351097")</f>
        <v>http://www.sciencedirect.com/science/journal/07351097</v>
      </c>
      <c r="E28" s="1" t="s">
        <v>238</v>
      </c>
    </row>
    <row r="29" spans="1:5" ht="12.75" customHeight="1" x14ac:dyDescent="0.35">
      <c r="A29" s="1" t="s">
        <v>40</v>
      </c>
      <c r="B29" s="1" t="s">
        <v>39</v>
      </c>
      <c r="C29" s="1" t="s">
        <v>130</v>
      </c>
      <c r="D29" s="2" t="str">
        <f>HYPERLINK("http://www.sciencedirect.com/science/journal/18722067")</f>
        <v>http://www.sciencedirect.com/science/journal/18722067</v>
      </c>
      <c r="E29" s="1" t="s">
        <v>239</v>
      </c>
    </row>
    <row r="30" spans="1:5" ht="12.75" customHeight="1" x14ac:dyDescent="0.35">
      <c r="A30" s="1" t="s">
        <v>240</v>
      </c>
      <c r="B30" s="1" t="s">
        <v>241</v>
      </c>
      <c r="C30" s="1" t="s">
        <v>123</v>
      </c>
      <c r="D30" s="2" t="str">
        <f>HYPERLINK("http://www.sciencedirect.com/science/journal/10159584")</f>
        <v>http://www.sciencedirect.com/science/journal/10159584</v>
      </c>
      <c r="E30" s="1" t="s">
        <v>242</v>
      </c>
    </row>
    <row r="31" spans="1:5" ht="12.75" customHeight="1" x14ac:dyDescent="0.35">
      <c r="A31" s="1" t="s">
        <v>243</v>
      </c>
      <c r="B31" s="1" t="s">
        <v>244</v>
      </c>
      <c r="C31" s="1" t="s">
        <v>123</v>
      </c>
      <c r="D31" s="2" t="str">
        <f>HYPERLINK("http://www.sciencedirect.com/science/journal/10284559")</f>
        <v>http://www.sciencedirect.com/science/journal/10284559</v>
      </c>
      <c r="E31" s="1" t="s">
        <v>245</v>
      </c>
    </row>
    <row r="32" spans="1:5" ht="12.75" customHeight="1" x14ac:dyDescent="0.35">
      <c r="A32" s="1" t="s">
        <v>246</v>
      </c>
      <c r="B32" s="1" t="s">
        <v>247</v>
      </c>
      <c r="C32" s="1" t="s">
        <v>123</v>
      </c>
      <c r="D32" s="2" t="str">
        <f>HYPERLINK("http://www.sciencedirect.com/science/journal/09296646")</f>
        <v>http://www.sciencedirect.com/science/journal/09296646</v>
      </c>
      <c r="E32" s="1" t="s">
        <v>248</v>
      </c>
    </row>
    <row r="33" spans="1:5" ht="12.75" customHeight="1" x14ac:dyDescent="0.35">
      <c r="A33" s="1" t="s">
        <v>249</v>
      </c>
      <c r="B33" s="1" t="s">
        <v>250</v>
      </c>
      <c r="C33" s="1" t="s">
        <v>126</v>
      </c>
      <c r="D33" s="2" t="str">
        <f>HYPERLINK("http://www.sciencedirect.com/science/journal/10009361")</f>
        <v>http://www.sciencedirect.com/science/journal/10009361</v>
      </c>
      <c r="E33" s="1" t="s">
        <v>251</v>
      </c>
    </row>
    <row r="34" spans="1:5" ht="12.75" customHeight="1" x14ac:dyDescent="0.35">
      <c r="A34" s="1" t="s">
        <v>87</v>
      </c>
      <c r="B34" s="1" t="s">
        <v>86</v>
      </c>
      <c r="C34" s="1" t="s">
        <v>138</v>
      </c>
      <c r="D34" s="2" t="str">
        <f>HYPERLINK("http://www.sciencedirect.com/science/journal/18725805")</f>
        <v>http://www.sciencedirect.com/science/journal/18725805</v>
      </c>
      <c r="E34" s="1" t="s">
        <v>252</v>
      </c>
    </row>
    <row r="35" spans="1:5" ht="12.75" customHeight="1" x14ac:dyDescent="0.35">
      <c r="A35" s="1" t="s">
        <v>253</v>
      </c>
      <c r="B35" s="1" t="s">
        <v>254</v>
      </c>
      <c r="C35" s="1" t="s">
        <v>139</v>
      </c>
      <c r="D35" s="2" t="str">
        <f>HYPERLINK("http://www.sciencedirect.com/science/journal/20952686")</f>
        <v>http://www.sciencedirect.com/science/journal/20952686</v>
      </c>
      <c r="E35" s="1" t="s">
        <v>255</v>
      </c>
    </row>
    <row r="36" spans="1:5" ht="12.75" customHeight="1" x14ac:dyDescent="0.35">
      <c r="A36" s="1" t="s">
        <v>84</v>
      </c>
      <c r="B36" s="1" t="s">
        <v>83</v>
      </c>
      <c r="C36" s="1" t="s">
        <v>188</v>
      </c>
      <c r="D36" s="2" t="str">
        <f>HYPERLINK("http://www.sciencedirect.com/science/journal/09599436")</f>
        <v>http://www.sciencedirect.com/science/journal/09599436</v>
      </c>
      <c r="E36" s="1" t="s">
        <v>256</v>
      </c>
    </row>
    <row r="37" spans="1:5" ht="12.75" customHeight="1" x14ac:dyDescent="0.35">
      <c r="A37" s="1" t="s">
        <v>257</v>
      </c>
      <c r="B37" s="1" t="s">
        <v>258</v>
      </c>
      <c r="C37" s="1" t="s">
        <v>143</v>
      </c>
      <c r="D37" s="2" t="str">
        <f>HYPERLINK("http://www.sciencedirect.com/science/journal/16726308")</f>
        <v>http://www.sciencedirect.com/science/journal/16726308</v>
      </c>
      <c r="E37" s="1" t="s">
        <v>259</v>
      </c>
    </row>
    <row r="38" spans="1:5" ht="12.75" customHeight="1" x14ac:dyDescent="0.35">
      <c r="A38" s="1" t="s">
        <v>260</v>
      </c>
      <c r="B38" s="1" t="s">
        <v>261</v>
      </c>
      <c r="C38" s="1" t="s">
        <v>123</v>
      </c>
      <c r="D38" s="2" t="str">
        <f>HYPERLINK("http://www.sciencedirect.com/science/journal/10081275")</f>
        <v>http://www.sciencedirect.com/science/journal/10081275</v>
      </c>
      <c r="E38" s="1" t="s">
        <v>262</v>
      </c>
    </row>
    <row r="39" spans="1:5" ht="12.75" customHeight="1" x14ac:dyDescent="0.35">
      <c r="A39" s="1" t="s">
        <v>64</v>
      </c>
      <c r="B39" s="1" t="s">
        <v>63</v>
      </c>
      <c r="C39" s="1" t="s">
        <v>129</v>
      </c>
      <c r="D39" s="2" t="str">
        <f>HYPERLINK("http://www.sciencedirect.com/science/journal/10016279")</f>
        <v>http://www.sciencedirect.com/science/journal/10016279</v>
      </c>
      <c r="E39" s="1" t="s">
        <v>263</v>
      </c>
    </row>
    <row r="40" spans="1:5" ht="12.75" customHeight="1" x14ac:dyDescent="0.35">
      <c r="A40" s="1" t="s">
        <v>264</v>
      </c>
      <c r="B40" s="1" t="s">
        <v>265</v>
      </c>
      <c r="C40" s="1" t="s">
        <v>200</v>
      </c>
      <c r="D40" s="2" t="str">
        <f>HYPERLINK("http://www.sciencedirect.com/science/journal/19761317")</f>
        <v>http://www.sciencedirect.com/science/journal/19761317</v>
      </c>
      <c r="E40" s="1" t="s">
        <v>266</v>
      </c>
    </row>
    <row r="41" spans="1:5" ht="12.75" customHeight="1" x14ac:dyDescent="0.35">
      <c r="A41" s="1" t="s">
        <v>267</v>
      </c>
      <c r="B41" s="1" t="s">
        <v>268</v>
      </c>
      <c r="C41" s="1" t="s">
        <v>129</v>
      </c>
      <c r="D41" s="2" t="str">
        <f>HYPERLINK("http://www.sciencedirect.com/science/journal/18763804")</f>
        <v>http://www.sciencedirect.com/science/journal/18763804</v>
      </c>
      <c r="E41" s="1" t="s">
        <v>269</v>
      </c>
    </row>
    <row r="42" spans="1:5" ht="12.75" customHeight="1" x14ac:dyDescent="0.35">
      <c r="A42" s="1" t="s">
        <v>270</v>
      </c>
      <c r="B42" s="1" t="s">
        <v>271</v>
      </c>
      <c r="C42" s="1" t="s">
        <v>123</v>
      </c>
      <c r="D42" s="2" t="str">
        <f>HYPERLINK("http://www.sciencedirect.com/science/journal/18759572")</f>
        <v>http://www.sciencedirect.com/science/journal/18759572</v>
      </c>
      <c r="E42" s="1" t="s">
        <v>272</v>
      </c>
    </row>
    <row r="43" spans="1:5" ht="12.75" customHeight="1" x14ac:dyDescent="0.35">
      <c r="A43" s="1" t="s">
        <v>42</v>
      </c>
      <c r="B43" s="1" t="s">
        <v>41</v>
      </c>
      <c r="C43" s="1" t="s">
        <v>196</v>
      </c>
      <c r="D43" s="2" t="str">
        <f>HYPERLINK("http://www.sciencedirect.com/science/journal/18755364")</f>
        <v>http://www.sciencedirect.com/science/journal/18755364</v>
      </c>
      <c r="E43" s="1" t="s">
        <v>273</v>
      </c>
    </row>
    <row r="44" spans="1:5" ht="12.75" customHeight="1" x14ac:dyDescent="0.35">
      <c r="A44" s="1" t="s">
        <v>274</v>
      </c>
      <c r="B44" s="1" t="s">
        <v>275</v>
      </c>
      <c r="C44" s="1" t="s">
        <v>123</v>
      </c>
      <c r="D44" s="2" t="str">
        <f>HYPERLINK("http://www.sciencedirect.com/science/journal/10019294")</f>
        <v>http://www.sciencedirect.com/science/journal/10019294</v>
      </c>
      <c r="E44" s="1" t="s">
        <v>276</v>
      </c>
    </row>
    <row r="45" spans="1:5" ht="12.75" customHeight="1" x14ac:dyDescent="0.35">
      <c r="A45" s="1" t="s">
        <v>277</v>
      </c>
      <c r="B45" s="1" t="s">
        <v>278</v>
      </c>
      <c r="C45" s="1" t="s">
        <v>123</v>
      </c>
      <c r="D45" s="2" t="str">
        <f>HYPERLINK("http://www.sciencedirect.com/science/journal/19917902")</f>
        <v>http://www.sciencedirect.com/science/journal/19917902</v>
      </c>
      <c r="E45" s="1" t="s">
        <v>279</v>
      </c>
    </row>
    <row r="46" spans="1:5" ht="12.75" customHeight="1" x14ac:dyDescent="0.35">
      <c r="A46" s="1" t="s">
        <v>280</v>
      </c>
      <c r="B46" s="1" t="s">
        <v>281</v>
      </c>
      <c r="C46" s="1" t="s">
        <v>174</v>
      </c>
      <c r="D46" s="2" t="str">
        <f>HYPERLINK("http://www.sciencedirect.com/science/journal/18770509")</f>
        <v>http://www.sciencedirect.com/science/journal/18770509</v>
      </c>
      <c r="E46" s="1" t="s">
        <v>282</v>
      </c>
    </row>
    <row r="47" spans="1:5" ht="12.75" customHeight="1" x14ac:dyDescent="0.35">
      <c r="A47" s="1" t="s">
        <v>283</v>
      </c>
      <c r="B47" s="1" t="s">
        <v>284</v>
      </c>
      <c r="C47" s="1" t="s">
        <v>153</v>
      </c>
      <c r="D47" s="2" t="str">
        <f>HYPERLINK("https://springer.com/43141")</f>
        <v>https://springer.com/43141</v>
      </c>
      <c r="E47" s="1" t="s">
        <v>285</v>
      </c>
    </row>
    <row r="48" spans="1:5" ht="12.75" customHeight="1" x14ac:dyDescent="0.35">
      <c r="A48" s="1" t="s">
        <v>286</v>
      </c>
      <c r="B48" s="1" t="s">
        <v>287</v>
      </c>
      <c r="C48" s="1" t="s">
        <v>129</v>
      </c>
      <c r="D48" s="2" t="str">
        <f>HYPERLINK("https://www.sciencedirect.com/journal/geoscience-frontiers")</f>
        <v>https://www.sciencedirect.com/journal/geoscience-frontiers</v>
      </c>
      <c r="E48" s="1" t="s">
        <v>288</v>
      </c>
    </row>
    <row r="49" spans="1:5" ht="12.75" customHeight="1" x14ac:dyDescent="0.35">
      <c r="A49" s="1" t="s">
        <v>289</v>
      </c>
      <c r="B49" s="1" t="s">
        <v>290</v>
      </c>
      <c r="C49" s="1" t="s">
        <v>123</v>
      </c>
      <c r="D49" s="2" t="str">
        <f>HYPERLINK("http://www.sciencedirect.com/science/journal/11101164")</f>
        <v>http://www.sciencedirect.com/science/journal/11101164</v>
      </c>
      <c r="E49" s="1" t="s">
        <v>291</v>
      </c>
    </row>
    <row r="50" spans="1:5" ht="12.75" customHeight="1" x14ac:dyDescent="0.35">
      <c r="A50" s="1" t="s">
        <v>292</v>
      </c>
      <c r="B50" s="1" t="s">
        <v>293</v>
      </c>
      <c r="C50" s="1" t="s">
        <v>183</v>
      </c>
      <c r="D50" s="2" t="str">
        <f>HYPERLINK("http://www.sciencedirect.com/science/journal/18369553")</f>
        <v>http://www.sciencedirect.com/science/journal/18369553</v>
      </c>
      <c r="E50" s="1" t="s">
        <v>294</v>
      </c>
    </row>
    <row r="51" spans="1:5" ht="12.75" customHeight="1" x14ac:dyDescent="0.35">
      <c r="A51" s="1" t="s">
        <v>295</v>
      </c>
      <c r="B51" s="1" t="s">
        <v>296</v>
      </c>
      <c r="C51" s="1" t="s">
        <v>143</v>
      </c>
      <c r="D51" s="2" t="str">
        <f>HYPERLINK("http://www.sciencedirect.com/science/journal/1658077X")</f>
        <v>http://www.sciencedirect.com/science/journal/1658077X</v>
      </c>
      <c r="E51" s="1" t="s">
        <v>297</v>
      </c>
    </row>
    <row r="52" spans="1:5" ht="12.75" customHeight="1" x14ac:dyDescent="0.35">
      <c r="A52" s="1" t="s">
        <v>298</v>
      </c>
      <c r="B52" s="1" t="s">
        <v>299</v>
      </c>
      <c r="C52" s="1" t="s">
        <v>126</v>
      </c>
      <c r="D52" s="2" t="str">
        <f>HYPERLINK("http://www.sciencedirect.com/science/journal/10183639")</f>
        <v>http://www.sciencedirect.com/science/journal/10183639</v>
      </c>
      <c r="E52" s="1" t="s">
        <v>300</v>
      </c>
    </row>
    <row r="53" spans="1:5" ht="12.75" customHeight="1" x14ac:dyDescent="0.35">
      <c r="A53" s="1" t="s">
        <v>62</v>
      </c>
      <c r="B53" s="1" t="s">
        <v>61</v>
      </c>
      <c r="C53" s="1" t="s">
        <v>123</v>
      </c>
      <c r="D53" s="2" t="str">
        <f>HYPERLINK("http://www.sciencedirect.com/science/journal/14993872")</f>
        <v>http://www.sciencedirect.com/science/journal/14993872</v>
      </c>
      <c r="E53" s="1" t="s">
        <v>301</v>
      </c>
    </row>
    <row r="54" spans="1:5" ht="12.75" customHeight="1" x14ac:dyDescent="0.35">
      <c r="A54" s="1" t="s">
        <v>302</v>
      </c>
      <c r="B54" s="1" t="s">
        <v>303</v>
      </c>
      <c r="C54" s="1" t="s">
        <v>124</v>
      </c>
      <c r="D54" s="2" t="str">
        <f>HYPERLINK("http://www.sciencedirect.com/science/journal/17553091")</f>
        <v>http://www.sciencedirect.com/science/journal/17553091</v>
      </c>
      <c r="E54" s="1" t="s">
        <v>304</v>
      </c>
    </row>
    <row r="55" spans="1:5" ht="12.75" customHeight="1" x14ac:dyDescent="0.35">
      <c r="A55" s="1" t="s">
        <v>80</v>
      </c>
      <c r="B55" s="1" t="s">
        <v>79</v>
      </c>
      <c r="C55" s="1" t="s">
        <v>123</v>
      </c>
      <c r="D55" s="2" t="str">
        <f>HYPERLINK("http://www.sciencedirect.com/science/journal/03771237")</f>
        <v>http://www.sciencedirect.com/science/journal/03771237</v>
      </c>
      <c r="E55" s="1" t="s">
        <v>305</v>
      </c>
    </row>
    <row r="56" spans="1:5" ht="12.75" customHeight="1" x14ac:dyDescent="0.35">
      <c r="A56" s="1" t="s">
        <v>306</v>
      </c>
      <c r="B56" s="1" t="s">
        <v>307</v>
      </c>
      <c r="C56" s="1" t="s">
        <v>184</v>
      </c>
      <c r="D56" s="2" t="str">
        <f>HYPERLINK("http://www.sciencedirect.com/science/journal/22113835")</f>
        <v>http://www.sciencedirect.com/science/journal/22113835</v>
      </c>
      <c r="E56" s="1" t="s">
        <v>308</v>
      </c>
    </row>
    <row r="57" spans="1:5" ht="12.75" customHeight="1" x14ac:dyDescent="0.35">
      <c r="A57" s="1" t="s">
        <v>309</v>
      </c>
      <c r="B57" s="1" t="s">
        <v>310</v>
      </c>
      <c r="C57" s="1" t="s">
        <v>143</v>
      </c>
      <c r="D57" s="2" t="str">
        <f>HYPERLINK("http://www.sciencedirect.com/science/journal/05701783")</f>
        <v>http://www.sciencedirect.com/science/journal/05701783</v>
      </c>
      <c r="E57" s="1" t="s">
        <v>311</v>
      </c>
    </row>
    <row r="58" spans="1:5" ht="12.75" customHeight="1" x14ac:dyDescent="0.35">
      <c r="A58" s="1" t="s">
        <v>312</v>
      </c>
      <c r="B58" s="1" t="s">
        <v>313</v>
      </c>
      <c r="C58" s="1" t="s">
        <v>314</v>
      </c>
      <c r="D58" s="2" t="str">
        <f>HYPERLINK("https://www.sciencedirect.com/journal/progress-in-natural-science-materials-international")</f>
        <v>https://www.sciencedirect.com/journal/progress-in-natural-science-materials-international</v>
      </c>
      <c r="E58" s="1" t="s">
        <v>315</v>
      </c>
    </row>
    <row r="59" spans="1:5" ht="12.75" customHeight="1" x14ac:dyDescent="0.35">
      <c r="A59" s="1" t="s">
        <v>316</v>
      </c>
      <c r="B59" s="1" t="s">
        <v>317</v>
      </c>
      <c r="C59" s="1" t="s">
        <v>126</v>
      </c>
      <c r="D59" s="2" t="str">
        <f>HYPERLINK("http://www.sciencedirect.com/science/journal/22128271")</f>
        <v>http://www.sciencedirect.com/science/journal/22128271</v>
      </c>
      <c r="E59" s="1" t="s">
        <v>318</v>
      </c>
    </row>
    <row r="60" spans="1:5" ht="12.75" customHeight="1" x14ac:dyDescent="0.35">
      <c r="A60" s="1" t="s">
        <v>319</v>
      </c>
      <c r="B60" s="1" t="s">
        <v>320</v>
      </c>
      <c r="C60" s="1" t="s">
        <v>321</v>
      </c>
      <c r="D60" s="2" t="str">
        <f>HYPERLINK("http://www.sciencedirect.com/science/journal/20952546")</f>
        <v>http://www.sciencedirect.com/science/journal/20952546</v>
      </c>
      <c r="E60" s="1" t="s">
        <v>322</v>
      </c>
    </row>
    <row r="61" spans="1:5" ht="12.75" customHeight="1" x14ac:dyDescent="0.35">
      <c r="A61" s="1" t="s">
        <v>323</v>
      </c>
      <c r="B61" s="1" t="s">
        <v>324</v>
      </c>
      <c r="C61" s="1" t="s">
        <v>180</v>
      </c>
      <c r="D61" s="2" t="str">
        <f>HYPERLINK("http://www.sciencedirect.com/science/journal/22148450")</f>
        <v>http://www.sciencedirect.com/science/journal/22148450</v>
      </c>
      <c r="E61" s="1" t="s">
        <v>325</v>
      </c>
    </row>
    <row r="62" spans="1:5" ht="12.75" customHeight="1" x14ac:dyDescent="0.35">
      <c r="A62" s="1" t="s">
        <v>30</v>
      </c>
      <c r="B62" s="1" t="s">
        <v>29</v>
      </c>
      <c r="C62" s="1" t="s">
        <v>129</v>
      </c>
      <c r="D62" s="2" t="str">
        <f>HYPERLINK("http://www.sciencedirect.com/science/journal/07533969")</f>
        <v>http://www.sciencedirect.com/science/journal/07533969</v>
      </c>
      <c r="E62" s="1" t="s">
        <v>326</v>
      </c>
    </row>
    <row r="63" spans="1:5" ht="12.75" customHeight="1" x14ac:dyDescent="0.35">
      <c r="A63" s="1" t="s">
        <v>66</v>
      </c>
      <c r="B63" s="1" t="s">
        <v>65</v>
      </c>
      <c r="C63" s="1" t="s">
        <v>149</v>
      </c>
      <c r="D63" s="2" t="str">
        <f>HYPERLINK("http://www.sciencedirect.com/science/journal/19597568")</f>
        <v>http://www.sciencedirect.com/science/journal/19597568</v>
      </c>
      <c r="E63" s="1" t="s">
        <v>327</v>
      </c>
    </row>
    <row r="64" spans="1:5" ht="12.75" customHeight="1" x14ac:dyDescent="0.35">
      <c r="A64" s="1" t="s">
        <v>328</v>
      </c>
      <c r="B64" s="1" t="s">
        <v>329</v>
      </c>
      <c r="C64" s="1" t="s">
        <v>200</v>
      </c>
      <c r="D64" s="2" t="str">
        <f>HYPERLINK("http://www.elsevier.com/locate/issn/1293-8505")</f>
        <v>http://www.elsevier.com/locate/issn/1293-8505</v>
      </c>
      <c r="E64" s="1" t="s">
        <v>330</v>
      </c>
    </row>
    <row r="65" spans="1:5" ht="12.75" customHeight="1" x14ac:dyDescent="0.35">
      <c r="A65" s="1" t="s">
        <v>3</v>
      </c>
      <c r="B65" s="1" t="s">
        <v>2</v>
      </c>
      <c r="C65" s="1" t="s">
        <v>184</v>
      </c>
      <c r="D65" s="2" t="str">
        <f>HYPERLINK("http://www.sciencedirect.com/science/journal/05153700")</f>
        <v>http://www.sciencedirect.com/science/journal/05153700</v>
      </c>
      <c r="E65" s="1" t="s">
        <v>331</v>
      </c>
    </row>
    <row r="66" spans="1:5" ht="12.75" customHeight="1" x14ac:dyDescent="0.35">
      <c r="A66" s="1" t="s">
        <v>28</v>
      </c>
      <c r="B66" s="1" t="s">
        <v>27</v>
      </c>
      <c r="C66" s="1" t="s">
        <v>123</v>
      </c>
      <c r="D66" s="2" t="str">
        <f>HYPERLINK("http://www.sciencedirect.com/science/journal/00033928")</f>
        <v>http://www.sciencedirect.com/science/journal/00033928</v>
      </c>
      <c r="E66" s="1" t="s">
        <v>332</v>
      </c>
    </row>
    <row r="67" spans="1:5" ht="12.75" customHeight="1" x14ac:dyDescent="0.35">
      <c r="A67" s="1" t="s">
        <v>32</v>
      </c>
      <c r="B67" s="1" t="s">
        <v>31</v>
      </c>
      <c r="C67" s="1" t="s">
        <v>154</v>
      </c>
      <c r="D67" s="2" t="str">
        <f>HYPERLINK("http://www.sciencedirect.com/science/journal/00035521")</f>
        <v>http://www.sciencedirect.com/science/journal/00035521</v>
      </c>
      <c r="E67" s="1" t="s">
        <v>333</v>
      </c>
    </row>
    <row r="68" spans="1:5" ht="12.75" customHeight="1" x14ac:dyDescent="0.35">
      <c r="A68" s="1" t="s">
        <v>334</v>
      </c>
      <c r="B68" s="1" t="s">
        <v>335</v>
      </c>
      <c r="C68" s="1" t="s">
        <v>200</v>
      </c>
      <c r="D68" s="2" t="str">
        <f>HYPERLINK("https://www.sciencedirect.com/journal/laide-soignante")</f>
        <v>https://www.sciencedirect.com/journal/laide-soignante</v>
      </c>
      <c r="E68" s="1" t="s">
        <v>336</v>
      </c>
    </row>
    <row r="69" spans="1:5" ht="12.75" customHeight="1" x14ac:dyDescent="0.35">
      <c r="A69" s="1" t="s">
        <v>337</v>
      </c>
      <c r="B69" s="1" t="s">
        <v>338</v>
      </c>
      <c r="C69" s="1" t="s">
        <v>200</v>
      </c>
      <c r="D69" s="2" t="str">
        <f>HYPERLINK("http://www.elsevier.com/locate/issn/1258-780X")</f>
        <v>http://www.elsevier.com/locate/issn/1258-780X</v>
      </c>
      <c r="E69" s="1" t="s">
        <v>339</v>
      </c>
    </row>
    <row r="70" spans="1:5" ht="12.75" customHeight="1" x14ac:dyDescent="0.35">
      <c r="A70" s="1" t="s">
        <v>340</v>
      </c>
      <c r="B70" s="1" t="s">
        <v>341</v>
      </c>
      <c r="C70" s="1" t="s">
        <v>183</v>
      </c>
      <c r="D70" s="2" t="str">
        <f>HYPERLINK("http://www.elsevier.com/locate/issn/0007-9820")</f>
        <v>http://www.elsevier.com/locate/issn/0007-9820</v>
      </c>
      <c r="E70" s="1" t="s">
        <v>342</v>
      </c>
    </row>
    <row r="71" spans="1:5" ht="12.75" customHeight="1" x14ac:dyDescent="0.35">
      <c r="A71" s="1" t="s">
        <v>110</v>
      </c>
      <c r="B71" s="1" t="s">
        <v>109</v>
      </c>
      <c r="C71" s="1" t="s">
        <v>203</v>
      </c>
      <c r="D71" s="2" t="str">
        <f>HYPERLINK("http://www.sciencedirect.com/science/journal/22145672")</f>
        <v>http://www.sciencedirect.com/science/journal/22145672</v>
      </c>
      <c r="E71" s="1" t="s">
        <v>343</v>
      </c>
    </row>
    <row r="72" spans="1:5" ht="12.75" customHeight="1" x14ac:dyDescent="0.35">
      <c r="A72" s="1" t="s">
        <v>104</v>
      </c>
      <c r="B72" s="1" t="s">
        <v>103</v>
      </c>
      <c r="C72" s="1" t="s">
        <v>166</v>
      </c>
      <c r="D72" s="2" t="str">
        <f>HYPERLINK("http://www.sciencedirect.com/science/journal/00332984")</f>
        <v>http://www.sciencedirect.com/science/journal/00332984</v>
      </c>
      <c r="E72" s="1" t="s">
        <v>344</v>
      </c>
    </row>
    <row r="73" spans="1:5" ht="12.75" customHeight="1" x14ac:dyDescent="0.35">
      <c r="A73" s="1" t="s">
        <v>345</v>
      </c>
      <c r="B73" s="1" t="s">
        <v>346</v>
      </c>
      <c r="C73" s="1" t="s">
        <v>123</v>
      </c>
      <c r="D73" s="2" t="str">
        <f>HYPERLINK("http://www.sciencedirect.com/science/journal/16365410")</f>
        <v>http://www.sciencedirect.com/science/journal/16365410</v>
      </c>
      <c r="E73" s="1" t="s">
        <v>347</v>
      </c>
    </row>
    <row r="74" spans="1:5" ht="12.75" customHeight="1" x14ac:dyDescent="0.35">
      <c r="A74" s="1" t="s">
        <v>348</v>
      </c>
      <c r="B74" s="1" t="s">
        <v>349</v>
      </c>
      <c r="C74" s="1" t="s">
        <v>200</v>
      </c>
      <c r="D74" s="2" t="str">
        <f>HYPERLINK("http://www.elsevier.com/locate/issn/1766-7313")</f>
        <v>http://www.elsevier.com/locate/issn/1766-7313</v>
      </c>
      <c r="E74" s="1" t="s">
        <v>350</v>
      </c>
    </row>
    <row r="75" spans="1:5" ht="12.75" customHeight="1" x14ac:dyDescent="0.35">
      <c r="A75" s="1" t="s">
        <v>351</v>
      </c>
      <c r="B75" s="1" t="s">
        <v>352</v>
      </c>
      <c r="C75" s="1" t="s">
        <v>200</v>
      </c>
      <c r="D75" s="2" t="str">
        <f>HYPERLINK("http://www.elsevier.com/locate/issn/1766-7305")</f>
        <v>http://www.elsevier.com/locate/issn/1766-7305</v>
      </c>
      <c r="E75" s="1" t="s">
        <v>353</v>
      </c>
    </row>
    <row r="76" spans="1:5" ht="12.75" customHeight="1" x14ac:dyDescent="0.35">
      <c r="A76" s="1" t="s">
        <v>354</v>
      </c>
      <c r="B76" s="1" t="s">
        <v>355</v>
      </c>
      <c r="C76" s="1" t="s">
        <v>183</v>
      </c>
      <c r="D76" s="2" t="str">
        <f>HYPERLINK("http://www.sciencedirect.com/science/journal/18762204")</f>
        <v>http://www.sciencedirect.com/science/journal/18762204</v>
      </c>
      <c r="E76" s="1" t="s">
        <v>356</v>
      </c>
    </row>
    <row r="77" spans="1:5" ht="12.75" customHeight="1" x14ac:dyDescent="0.35">
      <c r="A77" s="1" t="s">
        <v>118</v>
      </c>
      <c r="B77" s="1" t="s">
        <v>117</v>
      </c>
      <c r="C77" s="1" t="s">
        <v>357</v>
      </c>
      <c r="D77" s="2" t="str">
        <f>HYPERLINK("https://www.sciencedirect.com/journal/zeitschrift-fur-medizinische-physik")</f>
        <v>https://www.sciencedirect.com/journal/zeitschrift-fur-medizinische-physik</v>
      </c>
      <c r="E77" s="1" t="s">
        <v>358</v>
      </c>
    </row>
    <row r="78" spans="1:5" ht="12.75" customHeight="1" x14ac:dyDescent="0.35">
      <c r="A78" s="1" t="s">
        <v>116</v>
      </c>
      <c r="B78" s="1" t="s">
        <v>115</v>
      </c>
      <c r="C78" s="1" t="s">
        <v>123</v>
      </c>
      <c r="D78" s="2" t="str">
        <f>HYPERLINK("https://www.sciencedirect.com/journal/world-journal-of-acupuncture-moxibustion")</f>
        <v>https://www.sciencedirect.com/journal/world-journal-of-acupuncture-moxibustion</v>
      </c>
      <c r="E78" s="1" t="s">
        <v>359</v>
      </c>
    </row>
    <row r="79" spans="1:5" ht="12.75" customHeight="1" x14ac:dyDescent="0.35">
      <c r="A79" s="1" t="s">
        <v>360</v>
      </c>
      <c r="B79" s="1" t="s">
        <v>361</v>
      </c>
      <c r="C79" s="1" t="s">
        <v>123</v>
      </c>
      <c r="D79" s="2" t="str">
        <f>HYPERLINK("http://www.sciencedirect.com/science/journal/16583612")</f>
        <v>http://www.sciencedirect.com/science/journal/16583612</v>
      </c>
      <c r="E79" s="1" t="s">
        <v>362</v>
      </c>
    </row>
    <row r="80" spans="1:5" ht="12.75" customHeight="1" x14ac:dyDescent="0.35">
      <c r="A80" s="1" t="s">
        <v>363</v>
      </c>
      <c r="B80" s="1" t="s">
        <v>364</v>
      </c>
      <c r="C80" s="1" t="s">
        <v>143</v>
      </c>
      <c r="D80" s="2" t="str">
        <f>HYPERLINK("http://www.sciencedirect.com/science/journal/16874285")</f>
        <v>http://www.sciencedirect.com/science/journal/16874285</v>
      </c>
      <c r="E80" s="1" t="s">
        <v>365</v>
      </c>
    </row>
    <row r="81" spans="1:5" ht="12.75" customHeight="1" x14ac:dyDescent="0.35">
      <c r="A81" s="1" t="s">
        <v>366</v>
      </c>
      <c r="B81" s="1" t="s">
        <v>367</v>
      </c>
      <c r="C81" s="1" t="s">
        <v>123</v>
      </c>
      <c r="D81" s="2" t="str">
        <f>HYPERLINK("http://www.sciencedirect.com/science/journal/22134220")</f>
        <v>http://www.sciencedirect.com/science/journal/22134220</v>
      </c>
      <c r="E81" s="1" t="s">
        <v>368</v>
      </c>
    </row>
    <row r="82" spans="1:5" ht="12.75" customHeight="1" x14ac:dyDescent="0.35">
      <c r="A82" s="1" t="s">
        <v>369</v>
      </c>
      <c r="B82" s="1" t="s">
        <v>370</v>
      </c>
      <c r="C82" s="1" t="s">
        <v>371</v>
      </c>
      <c r="D82" s="2" t="str">
        <f>HYPERLINK("http://www.sciencedirect.com/science/journal/22134530")</f>
        <v>http://www.sciencedirect.com/science/journal/22134530</v>
      </c>
      <c r="E82" s="1" t="s">
        <v>372</v>
      </c>
    </row>
    <row r="83" spans="1:5" ht="12.75" customHeight="1" x14ac:dyDescent="0.35">
      <c r="A83" s="1" t="s">
        <v>373</v>
      </c>
      <c r="B83" s="1" t="s">
        <v>374</v>
      </c>
      <c r="C83" s="1" t="s">
        <v>139</v>
      </c>
      <c r="D83" s="2" t="str">
        <f>HYPERLINK("http://www.sciencedirect.com/science/journal/16747755")</f>
        <v>http://www.sciencedirect.com/science/journal/16747755</v>
      </c>
      <c r="E83" s="1" t="s">
        <v>375</v>
      </c>
    </row>
    <row r="84" spans="1:5" ht="12.75" customHeight="1" x14ac:dyDescent="0.35">
      <c r="A84" s="1" t="s">
        <v>376</v>
      </c>
      <c r="B84" s="1" t="s">
        <v>377</v>
      </c>
      <c r="C84" s="1" t="s">
        <v>378</v>
      </c>
      <c r="D84" s="2" t="str">
        <f>HYPERLINK("http://www.sciencedirect.com/science/journal/00783234")</f>
        <v>http://www.sciencedirect.com/science/journal/00783234</v>
      </c>
      <c r="E84" s="1" t="s">
        <v>379</v>
      </c>
    </row>
    <row r="85" spans="1:5" ht="12.75" customHeight="1" x14ac:dyDescent="0.35">
      <c r="A85" s="1" t="s">
        <v>48</v>
      </c>
      <c r="B85" s="1" t="s">
        <v>47</v>
      </c>
      <c r="C85" s="1" t="s">
        <v>123</v>
      </c>
      <c r="D85" s="2" t="str">
        <f>HYPERLINK("http://www.sciencedirect.com/science/journal/17562317")</f>
        <v>http://www.sciencedirect.com/science/journal/17562317</v>
      </c>
      <c r="E85" s="1" t="s">
        <v>380</v>
      </c>
    </row>
    <row r="86" spans="1:5" ht="12.75" customHeight="1" x14ac:dyDescent="0.35">
      <c r="A86" s="1" t="s">
        <v>381</v>
      </c>
      <c r="B86" s="1" t="s">
        <v>90</v>
      </c>
      <c r="C86" s="1" t="s">
        <v>123</v>
      </c>
      <c r="D86" s="2" t="str">
        <f>HYPERLINK("http://www.sciencedirect.com/science/journal/17517214")</f>
        <v>http://www.sciencedirect.com/science/journal/17517214</v>
      </c>
      <c r="E86" s="1" t="s">
        <v>382</v>
      </c>
    </row>
    <row r="87" spans="1:5" ht="12.75" customHeight="1" x14ac:dyDescent="0.35">
      <c r="A87" s="1" t="s">
        <v>92</v>
      </c>
      <c r="B87" s="1" t="s">
        <v>91</v>
      </c>
      <c r="C87" s="1" t="s">
        <v>123</v>
      </c>
      <c r="D87" s="2" t="str">
        <f>HYPERLINK("http://www.sciencedirect.com/science/journal/18771327")</f>
        <v>http://www.sciencedirect.com/science/journal/18771327</v>
      </c>
      <c r="E87" s="1" t="s">
        <v>383</v>
      </c>
    </row>
    <row r="88" spans="1:5" ht="12.75" customHeight="1" x14ac:dyDescent="0.35">
      <c r="A88" s="1" t="s">
        <v>94</v>
      </c>
      <c r="B88" s="1" t="s">
        <v>93</v>
      </c>
      <c r="C88" s="1" t="s">
        <v>123</v>
      </c>
      <c r="D88" s="2" t="str">
        <f>HYPERLINK("http://www.sciencedirect.com/science/journal/17517222")</f>
        <v>http://www.sciencedirect.com/science/journal/17517222</v>
      </c>
      <c r="E88" s="1" t="s">
        <v>384</v>
      </c>
    </row>
    <row r="89" spans="1:5" ht="12.75" customHeight="1" x14ac:dyDescent="0.35">
      <c r="A89" s="1" t="s">
        <v>385</v>
      </c>
      <c r="B89" s="1" t="s">
        <v>386</v>
      </c>
      <c r="C89" s="1" t="s">
        <v>123</v>
      </c>
      <c r="D89" s="2" t="str">
        <f>HYPERLINK("http://www.sciencedirect.com/science/journal/18827616")</f>
        <v>http://www.sciencedirect.com/science/journal/18827616</v>
      </c>
      <c r="E89" s="1" t="s">
        <v>387</v>
      </c>
    </row>
    <row r="90" spans="1:5" ht="12.75" customHeight="1" x14ac:dyDescent="0.35">
      <c r="A90" s="1" t="s">
        <v>388</v>
      </c>
      <c r="B90" s="1" t="s">
        <v>389</v>
      </c>
      <c r="C90" s="1" t="s">
        <v>124</v>
      </c>
      <c r="D90" s="2" t="str">
        <f>HYPERLINK("http://www.sciencedirect.com/science/journal/09703896")</f>
        <v>http://www.sciencedirect.com/science/journal/09703896</v>
      </c>
      <c r="E90" s="1" t="s">
        <v>390</v>
      </c>
    </row>
    <row r="91" spans="1:5" ht="12.75" customHeight="1" x14ac:dyDescent="0.35">
      <c r="A91" s="1" t="s">
        <v>391</v>
      </c>
      <c r="B91" s="1" t="s">
        <v>392</v>
      </c>
      <c r="C91" s="1" t="s">
        <v>133</v>
      </c>
      <c r="D91" s="2" t="str">
        <f>HYPERLINK("http://www.sciencedirect.com/science/journal/03861112")</f>
        <v>http://www.sciencedirect.com/science/journal/03861112</v>
      </c>
      <c r="E91" s="1" t="s">
        <v>393</v>
      </c>
    </row>
    <row r="92" spans="1:5" ht="12.75" customHeight="1" x14ac:dyDescent="0.35">
      <c r="A92" s="1" t="s">
        <v>394</v>
      </c>
      <c r="B92" s="1" t="s">
        <v>395</v>
      </c>
      <c r="C92" s="1" t="s">
        <v>123</v>
      </c>
      <c r="D92" s="2" t="str">
        <f>HYPERLINK("http://www.sciencedirect.com/science/journal/18779182")</f>
        <v>http://www.sciencedirect.com/science/journal/18779182</v>
      </c>
      <c r="E92" s="1" t="s">
        <v>396</v>
      </c>
    </row>
    <row r="93" spans="1:5" ht="12.75" customHeight="1" x14ac:dyDescent="0.35">
      <c r="A93" s="1" t="s">
        <v>397</v>
      </c>
      <c r="B93" s="1" t="s">
        <v>398</v>
      </c>
      <c r="C93" s="1" t="s">
        <v>123</v>
      </c>
      <c r="D93" s="2" t="str">
        <f>HYPERLINK("http://www.sciencedirect.com/science/journal/18798500")</f>
        <v>http://www.sciencedirect.com/science/journal/18798500</v>
      </c>
      <c r="E93" s="1" t="s">
        <v>399</v>
      </c>
    </row>
    <row r="94" spans="1:5" ht="12.75" customHeight="1" x14ac:dyDescent="0.35">
      <c r="A94" s="1" t="s">
        <v>400</v>
      </c>
      <c r="B94" s="1" t="s">
        <v>401</v>
      </c>
      <c r="C94" s="1" t="s">
        <v>123</v>
      </c>
      <c r="D94" s="2" t="str">
        <f>HYPERLINK("http://www.sciencedirect.com/science/journal/00118532")</f>
        <v>http://www.sciencedirect.com/science/journal/00118532</v>
      </c>
      <c r="E94" s="1" t="s">
        <v>402</v>
      </c>
    </row>
    <row r="95" spans="1:5" ht="12.75" customHeight="1" x14ac:dyDescent="0.35">
      <c r="A95" s="1" t="s">
        <v>403</v>
      </c>
      <c r="B95" s="1" t="s">
        <v>404</v>
      </c>
      <c r="C95" s="1" t="s">
        <v>203</v>
      </c>
      <c r="D95" s="2" t="str">
        <f>HYPERLINK("http://www.sciencedirect.com/science/journal/07490739")</f>
        <v>http://www.sciencedirect.com/science/journal/07490739</v>
      </c>
      <c r="E95" s="1" t="s">
        <v>405</v>
      </c>
    </row>
    <row r="96" spans="1:5" ht="12.75" customHeight="1" x14ac:dyDescent="0.35">
      <c r="A96" s="1" t="s">
        <v>406</v>
      </c>
      <c r="B96" s="1" t="s">
        <v>407</v>
      </c>
      <c r="C96" s="1" t="s">
        <v>203</v>
      </c>
      <c r="D96" s="2" t="str">
        <f>HYPERLINK("http://www.sciencedirect.com/science/journal/10949194")</f>
        <v>http://www.sciencedirect.com/science/journal/10949194</v>
      </c>
      <c r="E96" s="1" t="s">
        <v>408</v>
      </c>
    </row>
    <row r="97" spans="1:5" ht="12.75" customHeight="1" x14ac:dyDescent="0.35">
      <c r="A97" s="1" t="s">
        <v>409</v>
      </c>
      <c r="B97" s="1" t="s">
        <v>410</v>
      </c>
      <c r="C97" s="1" t="s">
        <v>203</v>
      </c>
      <c r="D97" s="2" t="str">
        <f>HYPERLINK("http://www.sciencedirect.com/science/journal/07490720")</f>
        <v>http://www.sciencedirect.com/science/journal/07490720</v>
      </c>
      <c r="E97" s="1" t="s">
        <v>411</v>
      </c>
    </row>
    <row r="98" spans="1:5" ht="12.75" customHeight="1" x14ac:dyDescent="0.35">
      <c r="A98" s="1" t="s">
        <v>46</v>
      </c>
      <c r="B98" s="1" t="s">
        <v>45</v>
      </c>
      <c r="C98" s="1" t="s">
        <v>123</v>
      </c>
      <c r="D98" s="2" t="str">
        <f>HYPERLINK("http://www.sciencedirect.com/science/journal/00118486")</f>
        <v>http://www.sciencedirect.com/science/journal/00118486</v>
      </c>
      <c r="E98" s="1" t="s">
        <v>412</v>
      </c>
    </row>
    <row r="99" spans="1:5" ht="12.75" customHeight="1" x14ac:dyDescent="0.35">
      <c r="A99" s="1" t="s">
        <v>413</v>
      </c>
      <c r="B99" s="1" t="s">
        <v>414</v>
      </c>
      <c r="C99" s="1" t="s">
        <v>123</v>
      </c>
      <c r="D99" s="2" t="str">
        <f>HYPERLINK("http://www.sciencedirect.com/science/journal/10613315")</f>
        <v>http://www.sciencedirect.com/science/journal/10613315</v>
      </c>
      <c r="E99" s="1" t="s">
        <v>415</v>
      </c>
    </row>
    <row r="100" spans="1:5" ht="12.75" customHeight="1" x14ac:dyDescent="0.35">
      <c r="A100" s="1" t="s">
        <v>416</v>
      </c>
      <c r="B100" s="1" t="s">
        <v>417</v>
      </c>
      <c r="C100" s="1" t="s">
        <v>123</v>
      </c>
      <c r="D100" s="2" t="str">
        <f>HYPERLINK("http://www.sciencedirect.com/science/journal/10423699")</f>
        <v>http://www.sciencedirect.com/science/journal/10423699</v>
      </c>
      <c r="E100" s="1" t="s">
        <v>418</v>
      </c>
    </row>
    <row r="101" spans="1:5" ht="12.75" customHeight="1" x14ac:dyDescent="0.35">
      <c r="A101" s="1" t="s">
        <v>419</v>
      </c>
      <c r="B101" s="1" t="s">
        <v>420</v>
      </c>
      <c r="C101" s="1" t="s">
        <v>123</v>
      </c>
      <c r="D101" s="2" t="str">
        <f>HYPERLINK("http://www.sciencedirect.com/science/journal/08918422")</f>
        <v>http://www.sciencedirect.com/science/journal/08918422</v>
      </c>
      <c r="E101" s="1" t="s">
        <v>421</v>
      </c>
    </row>
    <row r="102" spans="1:5" ht="12.75" customHeight="1" x14ac:dyDescent="0.35">
      <c r="A102" s="1" t="s">
        <v>422</v>
      </c>
      <c r="B102" s="1" t="s">
        <v>423</v>
      </c>
      <c r="C102" s="1" t="s">
        <v>203</v>
      </c>
      <c r="D102" s="2" t="str">
        <f>HYPERLINK("http://www.sciencedirect.com/science/journal/01955616")</f>
        <v>http://www.sciencedirect.com/science/journal/01955616</v>
      </c>
      <c r="E102" s="1" t="s">
        <v>424</v>
      </c>
    </row>
    <row r="103" spans="1:5" ht="12.75" customHeight="1" x14ac:dyDescent="0.35">
      <c r="A103" s="1" t="s">
        <v>425</v>
      </c>
      <c r="B103" s="1" t="s">
        <v>426</v>
      </c>
      <c r="C103" s="1" t="s">
        <v>123</v>
      </c>
      <c r="D103" s="2" t="str">
        <f>HYPERLINK("http://www.sciencedirect.com/science/journal/19322275")</f>
        <v>http://www.sciencedirect.com/science/journal/19322275</v>
      </c>
      <c r="E103" s="1" t="s">
        <v>427</v>
      </c>
    </row>
    <row r="104" spans="1:5" ht="12.75" customHeight="1" x14ac:dyDescent="0.35">
      <c r="A104" s="1" t="s">
        <v>428</v>
      </c>
      <c r="B104" s="1" t="s">
        <v>429</v>
      </c>
      <c r="C104" s="1" t="s">
        <v>123</v>
      </c>
      <c r="D104" s="2" t="str">
        <f>HYPERLINK("http://www.sciencedirect.com/science/journal/07490704")</f>
        <v>http://www.sciencedirect.com/science/journal/07490704</v>
      </c>
      <c r="E104" s="1" t="s">
        <v>430</v>
      </c>
    </row>
    <row r="105" spans="1:5" ht="12.75" customHeight="1" x14ac:dyDescent="0.35">
      <c r="A105" s="1" t="s">
        <v>431</v>
      </c>
      <c r="B105" s="1" t="s">
        <v>432</v>
      </c>
      <c r="C105" s="1" t="s">
        <v>123</v>
      </c>
      <c r="D105" s="2" t="str">
        <f>HYPERLINK("http://www.sciencedirect.com/science/journal/15474127")</f>
        <v>http://www.sciencedirect.com/science/journal/15474127</v>
      </c>
      <c r="E105" s="1" t="s">
        <v>433</v>
      </c>
    </row>
    <row r="106" spans="1:5" ht="12.75" customHeight="1" x14ac:dyDescent="0.35">
      <c r="A106" s="1" t="s">
        <v>434</v>
      </c>
      <c r="B106" s="1" t="s">
        <v>435</v>
      </c>
      <c r="C106" s="1" t="s">
        <v>123</v>
      </c>
      <c r="D106" s="2" t="str">
        <f>HYPERLINK("http://www.sciencedirect.com/science/journal/10837515")</f>
        <v>http://www.sciencedirect.com/science/journal/10837515</v>
      </c>
      <c r="E106" s="1" t="s">
        <v>436</v>
      </c>
    </row>
    <row r="107" spans="1:5" ht="12.75" customHeight="1" x14ac:dyDescent="0.35">
      <c r="A107" s="1" t="s">
        <v>437</v>
      </c>
      <c r="B107" s="1" t="s">
        <v>438</v>
      </c>
      <c r="C107" s="1" t="s">
        <v>123</v>
      </c>
      <c r="D107" s="2" t="str">
        <f>HYPERLINK("http://www.sciencedirect.com/science/journal/10647406")</f>
        <v>http://www.sciencedirect.com/science/journal/10647406</v>
      </c>
      <c r="E107" s="1" t="s">
        <v>439</v>
      </c>
    </row>
    <row r="108" spans="1:5" ht="12.75" customHeight="1" x14ac:dyDescent="0.35">
      <c r="A108" s="1" t="s">
        <v>440</v>
      </c>
      <c r="B108" s="1" t="s">
        <v>441</v>
      </c>
      <c r="C108" s="1" t="s">
        <v>123</v>
      </c>
      <c r="D108" s="2" t="str">
        <f>HYPERLINK("http://www.sciencedirect.com/science/journal/07490712")</f>
        <v>http://www.sciencedirect.com/science/journal/07490712</v>
      </c>
      <c r="E108" s="1" t="s">
        <v>442</v>
      </c>
    </row>
    <row r="109" spans="1:5" ht="12.75" customHeight="1" x14ac:dyDescent="0.35">
      <c r="A109" s="1" t="s">
        <v>443</v>
      </c>
      <c r="B109" s="1" t="s">
        <v>444</v>
      </c>
      <c r="C109" s="1" t="s">
        <v>123</v>
      </c>
      <c r="D109" s="2" t="str">
        <f>HYPERLINK("http://www.sciencedirect.com/science/journal/10649689")</f>
        <v>http://www.sciencedirect.com/science/journal/10649689</v>
      </c>
      <c r="E109" s="1" t="s">
        <v>445</v>
      </c>
    </row>
    <row r="110" spans="1:5" ht="12.75" customHeight="1" x14ac:dyDescent="0.35">
      <c r="A110" s="1" t="s">
        <v>446</v>
      </c>
      <c r="B110" s="1" t="s">
        <v>447</v>
      </c>
      <c r="C110" s="1" t="s">
        <v>123</v>
      </c>
      <c r="D110" s="2" t="str">
        <f>HYPERLINK("http://www.sciencedirect.com/science/journal/10525149")</f>
        <v>http://www.sciencedirect.com/science/journal/10525149</v>
      </c>
      <c r="E110" s="1" t="s">
        <v>448</v>
      </c>
    </row>
    <row r="111" spans="1:5" ht="12.75" customHeight="1" x14ac:dyDescent="0.35">
      <c r="A111" s="1" t="s">
        <v>449</v>
      </c>
      <c r="B111" s="1" t="s">
        <v>450</v>
      </c>
      <c r="C111" s="1" t="s">
        <v>123</v>
      </c>
      <c r="D111" s="2" t="str">
        <f>HYPERLINK("http://www.sciencedirect.com/science/journal/10423680")</f>
        <v>http://www.sciencedirect.com/science/journal/10423680</v>
      </c>
      <c r="E111" s="1" t="s">
        <v>451</v>
      </c>
    </row>
    <row r="112" spans="1:5" ht="12.75" customHeight="1" x14ac:dyDescent="0.35">
      <c r="A112" s="1" t="s">
        <v>452</v>
      </c>
      <c r="B112" s="1" t="s">
        <v>453</v>
      </c>
      <c r="C112" s="1" t="s">
        <v>123</v>
      </c>
      <c r="D112" s="2" t="str">
        <f>HYPERLINK("http://www.sciencedirect.com/science/journal/00305898")</f>
        <v>http://www.sciencedirect.com/science/journal/00305898</v>
      </c>
      <c r="E112" s="1" t="s">
        <v>454</v>
      </c>
    </row>
    <row r="113" spans="1:5" ht="12.75" customHeight="1" x14ac:dyDescent="0.35">
      <c r="A113" s="1" t="s">
        <v>455</v>
      </c>
      <c r="B113" s="1" t="s">
        <v>456</v>
      </c>
      <c r="C113" s="1" t="s">
        <v>123</v>
      </c>
      <c r="D113" s="2" t="str">
        <f>HYPERLINK("http://www.sciencedirect.com/science/journal/00306665")</f>
        <v>http://www.sciencedirect.com/science/journal/00306665</v>
      </c>
      <c r="E113" s="1" t="s">
        <v>457</v>
      </c>
    </row>
    <row r="114" spans="1:5" ht="12.75" customHeight="1" x14ac:dyDescent="0.35">
      <c r="A114" s="1" t="s">
        <v>458</v>
      </c>
      <c r="B114" s="1" t="s">
        <v>459</v>
      </c>
      <c r="C114" s="1" t="s">
        <v>123</v>
      </c>
      <c r="D114" s="2" t="str">
        <f>HYPERLINK("http://www.sciencedirect.com/science/journal/00941298")</f>
        <v>http://www.sciencedirect.com/science/journal/00941298</v>
      </c>
      <c r="E114" s="1" t="s">
        <v>460</v>
      </c>
    </row>
    <row r="115" spans="1:5" ht="12.75" customHeight="1" x14ac:dyDescent="0.35">
      <c r="A115" s="1" t="s">
        <v>461</v>
      </c>
      <c r="B115" s="1" t="s">
        <v>462</v>
      </c>
      <c r="C115" s="1" t="s">
        <v>123</v>
      </c>
      <c r="D115" s="2" t="str">
        <f>HYPERLINK("http://www.sciencedirect.com/science/journal/00338389")</f>
        <v>http://www.sciencedirect.com/science/journal/00338389</v>
      </c>
      <c r="E115" s="1" t="s">
        <v>463</v>
      </c>
    </row>
    <row r="116" spans="1:5" ht="12.75" customHeight="1" x14ac:dyDescent="0.35">
      <c r="A116" s="1" t="s">
        <v>464</v>
      </c>
      <c r="B116" s="1" t="s">
        <v>465</v>
      </c>
      <c r="C116" s="1" t="s">
        <v>123</v>
      </c>
      <c r="D116" s="2" t="str">
        <f>HYPERLINK("http://www.sciencedirect.com/science/journal/02785919")</f>
        <v>http://www.sciencedirect.com/science/journal/02785919</v>
      </c>
      <c r="E116" s="1" t="s">
        <v>466</v>
      </c>
    </row>
    <row r="117" spans="1:5" ht="12.75" customHeight="1" x14ac:dyDescent="0.35">
      <c r="A117" s="1" t="s">
        <v>467</v>
      </c>
      <c r="B117" s="1" t="s">
        <v>468</v>
      </c>
      <c r="C117" s="1" t="s">
        <v>123</v>
      </c>
      <c r="D117" s="2" t="str">
        <f>HYPERLINK("http://www.sciencedirect.com/science/journal/00396109")</f>
        <v>http://www.sciencedirect.com/science/journal/00396109</v>
      </c>
      <c r="E117" s="1" t="s">
        <v>469</v>
      </c>
    </row>
    <row r="118" spans="1:5" ht="12.75" customHeight="1" x14ac:dyDescent="0.35">
      <c r="A118" s="1" t="s">
        <v>470</v>
      </c>
      <c r="B118" s="1" t="s">
        <v>471</v>
      </c>
      <c r="C118" s="1" t="s">
        <v>123</v>
      </c>
      <c r="D118" s="2" t="str">
        <f>HYPERLINK("http://www.sciencedirect.com/science/journal/00940143")</f>
        <v>http://www.sciencedirect.com/science/journal/00940143</v>
      </c>
      <c r="E118" s="1" t="s">
        <v>472</v>
      </c>
    </row>
    <row r="119" spans="1:5" ht="12.75" customHeight="1" x14ac:dyDescent="0.35">
      <c r="A119" s="1" t="s">
        <v>5</v>
      </c>
      <c r="B119" s="1" t="s">
        <v>4</v>
      </c>
      <c r="C119" s="1" t="s">
        <v>123</v>
      </c>
      <c r="D119" s="2" t="str">
        <f>HYPERLINK("http://www.sciencedirect.com/science/journal/07376146")</f>
        <v>http://www.sciencedirect.com/science/journal/07376146</v>
      </c>
      <c r="E119" s="1" t="s">
        <v>473</v>
      </c>
    </row>
    <row r="120" spans="1:5" ht="12.75" customHeight="1" x14ac:dyDescent="0.35">
      <c r="A120" s="1" t="s">
        <v>25</v>
      </c>
      <c r="B120" s="1" t="s">
        <v>24</v>
      </c>
      <c r="C120" s="1" t="s">
        <v>123</v>
      </c>
      <c r="D120" s="2" t="str">
        <f>HYPERLINK("http://www.sciencedirect.com/science/journal/00653411")</f>
        <v>http://www.sciencedirect.com/science/journal/00653411</v>
      </c>
      <c r="E120" s="1" t="s">
        <v>474</v>
      </c>
    </row>
    <row r="121" spans="1:5" ht="12.75" customHeight="1" x14ac:dyDescent="0.35">
      <c r="A121" s="1" t="s">
        <v>475</v>
      </c>
      <c r="B121" s="1" t="s">
        <v>476</v>
      </c>
      <c r="C121" s="1" t="s">
        <v>123</v>
      </c>
      <c r="D121" s="2" t="str">
        <f>HYPERLINK("http://www.sciencedirect.com/science/journal/08995885")</f>
        <v>http://www.sciencedirect.com/science/journal/08995885</v>
      </c>
      <c r="E121" s="1" t="s">
        <v>477</v>
      </c>
    </row>
    <row r="122" spans="1:5" ht="12.75" customHeight="1" x14ac:dyDescent="0.35">
      <c r="A122" s="1" t="s">
        <v>478</v>
      </c>
      <c r="B122" s="1" t="s">
        <v>479</v>
      </c>
      <c r="C122" s="1" t="s">
        <v>200</v>
      </c>
      <c r="D122" s="2" t="str">
        <f>HYPERLINK("http://www.sciencedirect.com/science/journal/00296465")</f>
        <v>http://www.sciencedirect.com/science/journal/00296465</v>
      </c>
      <c r="E122" s="1" t="s">
        <v>480</v>
      </c>
    </row>
    <row r="123" spans="1:5" ht="12.75" customHeight="1" x14ac:dyDescent="0.35">
      <c r="A123" s="1" t="s">
        <v>481</v>
      </c>
      <c r="B123" s="1" t="s">
        <v>482</v>
      </c>
      <c r="C123" s="1" t="s">
        <v>123</v>
      </c>
      <c r="D123" s="2" t="str">
        <f>HYPERLINK("http://www.sciencedirect.com/science/journal/00064971")</f>
        <v>http://www.sciencedirect.com/science/journal/00064971</v>
      </c>
      <c r="E123" s="1" t="s">
        <v>483</v>
      </c>
    </row>
    <row r="124" spans="1:5" ht="12.75" customHeight="1" x14ac:dyDescent="0.35">
      <c r="A124" s="1" t="s">
        <v>484</v>
      </c>
      <c r="B124" s="1" t="s">
        <v>485</v>
      </c>
      <c r="C124" s="1" t="s">
        <v>123</v>
      </c>
      <c r="D124" s="2" t="str">
        <f>HYPERLINK("http://www.sciencedirect.com/science/journal/07338651")</f>
        <v>http://www.sciencedirect.com/science/journal/07338651</v>
      </c>
      <c r="E124" s="1" t="s">
        <v>486</v>
      </c>
    </row>
    <row r="125" spans="1:5" ht="12.75" customHeight="1" x14ac:dyDescent="0.35">
      <c r="A125" s="1" t="s">
        <v>487</v>
      </c>
      <c r="B125" s="1" t="s">
        <v>488</v>
      </c>
      <c r="C125" s="1" t="s">
        <v>123</v>
      </c>
      <c r="D125" s="2" t="str">
        <f>HYPERLINK("http://www.sciencedirect.com/science/journal/07338627")</f>
        <v>http://www.sciencedirect.com/science/journal/07338627</v>
      </c>
      <c r="E125" s="1" t="s">
        <v>489</v>
      </c>
    </row>
    <row r="126" spans="1:5" ht="12.75" customHeight="1" x14ac:dyDescent="0.35">
      <c r="A126" s="1" t="s">
        <v>490</v>
      </c>
      <c r="B126" s="1" t="s">
        <v>491</v>
      </c>
      <c r="C126" s="1" t="s">
        <v>123</v>
      </c>
      <c r="D126" s="2" t="str">
        <f>HYPERLINK("http://www.sciencedirect.com/science/journal/08898529")</f>
        <v>http://www.sciencedirect.com/science/journal/08898529</v>
      </c>
      <c r="E126" s="1" t="s">
        <v>492</v>
      </c>
    </row>
    <row r="127" spans="1:5" ht="12.75" customHeight="1" x14ac:dyDescent="0.35">
      <c r="A127" s="1" t="s">
        <v>493</v>
      </c>
      <c r="B127" s="1" t="s">
        <v>494</v>
      </c>
      <c r="C127" s="1" t="s">
        <v>123</v>
      </c>
      <c r="D127" s="2" t="str">
        <f>HYPERLINK("http://www.sciencedirect.com/science/journal/08898553")</f>
        <v>http://www.sciencedirect.com/science/journal/08898553</v>
      </c>
      <c r="E127" s="1" t="s">
        <v>495</v>
      </c>
    </row>
    <row r="128" spans="1:5" ht="12.75" customHeight="1" x14ac:dyDescent="0.35">
      <c r="A128" s="1" t="s">
        <v>496</v>
      </c>
      <c r="B128" s="1" t="s">
        <v>497</v>
      </c>
      <c r="C128" s="1" t="s">
        <v>123</v>
      </c>
      <c r="D128" s="2" t="str">
        <f>HYPERLINK("http://www.sciencedirect.com/science/journal/10525157")</f>
        <v>http://www.sciencedirect.com/science/journal/10525157</v>
      </c>
      <c r="E128" s="1" t="s">
        <v>498</v>
      </c>
    </row>
    <row r="129" spans="1:5" ht="12.75" customHeight="1" x14ac:dyDescent="0.35">
      <c r="A129" s="1" t="s">
        <v>499</v>
      </c>
      <c r="B129" s="1" t="s">
        <v>500</v>
      </c>
      <c r="C129" s="1" t="s">
        <v>123</v>
      </c>
      <c r="D129" s="2" t="str">
        <f>HYPERLINK("http://www.sciencedirect.com/science/journal/08915520")</f>
        <v>http://www.sciencedirect.com/science/journal/08915520</v>
      </c>
      <c r="E129" s="1" t="s">
        <v>501</v>
      </c>
    </row>
    <row r="130" spans="1:5" ht="12.75" customHeight="1" x14ac:dyDescent="0.35">
      <c r="A130" s="1" t="s">
        <v>502</v>
      </c>
      <c r="B130" s="1" t="s">
        <v>503</v>
      </c>
      <c r="C130" s="1" t="s">
        <v>123</v>
      </c>
      <c r="D130" s="2" t="str">
        <f>HYPERLINK("http://www.sciencedirect.com/science/journal/02722712")</f>
        <v>http://www.sciencedirect.com/science/journal/02722712</v>
      </c>
      <c r="E130" s="1" t="s">
        <v>504</v>
      </c>
    </row>
    <row r="131" spans="1:5" ht="12.75" customHeight="1" x14ac:dyDescent="0.35">
      <c r="A131" s="1" t="s">
        <v>505</v>
      </c>
      <c r="B131" s="1" t="s">
        <v>506</v>
      </c>
      <c r="C131" s="1" t="s">
        <v>123</v>
      </c>
      <c r="D131" s="2" t="str">
        <f>HYPERLINK("http://www.sciencedirect.com/science/journal/10893261")</f>
        <v>http://www.sciencedirect.com/science/journal/10893261</v>
      </c>
      <c r="E131" s="1" t="s">
        <v>507</v>
      </c>
    </row>
    <row r="132" spans="1:5" ht="12.75" customHeight="1" x14ac:dyDescent="0.35">
      <c r="A132" s="1" t="s">
        <v>508</v>
      </c>
      <c r="B132" s="1" t="s">
        <v>509</v>
      </c>
      <c r="C132" s="1" t="s">
        <v>123</v>
      </c>
      <c r="D132" s="2" t="str">
        <f>HYPERLINK("http://www.sciencedirect.com/science/journal/00257125")</f>
        <v>http://www.sciencedirect.com/science/journal/00257125</v>
      </c>
      <c r="E132" s="1" t="s">
        <v>510</v>
      </c>
    </row>
    <row r="133" spans="1:5" ht="12.75" customHeight="1" x14ac:dyDescent="0.35">
      <c r="A133" s="1" t="s">
        <v>511</v>
      </c>
      <c r="B133" s="1" t="s">
        <v>512</v>
      </c>
      <c r="C133" s="1" t="s">
        <v>123</v>
      </c>
      <c r="D133" s="2" t="str">
        <f>HYPERLINK("http://www.sciencedirect.com/science/journal/08898545")</f>
        <v>http://www.sciencedirect.com/science/journal/08898545</v>
      </c>
      <c r="E133" s="1" t="s">
        <v>513</v>
      </c>
    </row>
    <row r="134" spans="1:5" ht="12.75" customHeight="1" x14ac:dyDescent="0.35">
      <c r="A134" s="1" t="s">
        <v>514</v>
      </c>
      <c r="B134" s="1" t="s">
        <v>515</v>
      </c>
      <c r="C134" s="1" t="s">
        <v>123</v>
      </c>
      <c r="D134" s="2" t="str">
        <f>HYPERLINK("http://www.sciencedirect.com/science/journal/00313955")</f>
        <v>http://www.sciencedirect.com/science/journal/00313955</v>
      </c>
      <c r="E134" s="1" t="s">
        <v>516</v>
      </c>
    </row>
    <row r="135" spans="1:5" ht="12.75" customHeight="1" x14ac:dyDescent="0.35">
      <c r="A135" s="1" t="s">
        <v>517</v>
      </c>
      <c r="B135" s="1" t="s">
        <v>518</v>
      </c>
      <c r="C135" s="1" t="s">
        <v>123</v>
      </c>
      <c r="D135" s="2" t="str">
        <f>HYPERLINK("http://www.sciencedirect.com/science/journal/00955108")</f>
        <v>http://www.sciencedirect.com/science/journal/00955108</v>
      </c>
      <c r="E135" s="1" t="s">
        <v>519</v>
      </c>
    </row>
    <row r="136" spans="1:5" ht="12.75" customHeight="1" x14ac:dyDescent="0.35">
      <c r="A136" s="1" t="s">
        <v>520</v>
      </c>
      <c r="B136" s="1" t="s">
        <v>521</v>
      </c>
      <c r="C136" s="1" t="s">
        <v>123</v>
      </c>
      <c r="D136" s="2" t="str">
        <f>HYPERLINK("http://www.sciencedirect.com/science/journal/00954543")</f>
        <v>http://www.sciencedirect.com/science/journal/00954543</v>
      </c>
      <c r="E136" s="1" t="s">
        <v>522</v>
      </c>
    </row>
    <row r="137" spans="1:5" ht="12.75" customHeight="1" x14ac:dyDescent="0.35">
      <c r="A137" s="1" t="s">
        <v>523</v>
      </c>
      <c r="B137" s="1" t="s">
        <v>524</v>
      </c>
      <c r="C137" s="1" t="s">
        <v>123</v>
      </c>
      <c r="D137" s="2" t="str">
        <f>HYPERLINK("http://www.sciencedirect.com/science/journal/0889857X")</f>
        <v>http://www.sciencedirect.com/science/journal/0889857X</v>
      </c>
      <c r="E137" s="1" t="s">
        <v>525</v>
      </c>
    </row>
    <row r="138" spans="1:5" ht="12.75" customHeight="1" x14ac:dyDescent="0.35">
      <c r="A138" s="1" t="s">
        <v>19</v>
      </c>
      <c r="B138" s="1" t="s">
        <v>18</v>
      </c>
      <c r="C138" s="1" t="s">
        <v>123</v>
      </c>
      <c r="D138" s="2" t="str">
        <f>HYPERLINK("http://www.sciencedirect.com/science/journal/00653101")</f>
        <v>http://www.sciencedirect.com/science/journal/00653101</v>
      </c>
      <c r="E138" s="1" t="s">
        <v>526</v>
      </c>
    </row>
    <row r="139" spans="1:5" ht="12.75" customHeight="1" x14ac:dyDescent="0.35">
      <c r="A139" s="1" t="s">
        <v>527</v>
      </c>
      <c r="B139" s="1" t="s">
        <v>528</v>
      </c>
      <c r="C139" s="1" t="s">
        <v>123</v>
      </c>
      <c r="D139" s="2" t="str">
        <f>HYPERLINK("http://www.sciencedirect.com/science/journal/10564993")</f>
        <v>http://www.sciencedirect.com/science/journal/10564993</v>
      </c>
      <c r="E139" s="1" t="s">
        <v>529</v>
      </c>
    </row>
    <row r="140" spans="1:5" ht="12.75" customHeight="1" x14ac:dyDescent="0.35">
      <c r="A140" s="1" t="s">
        <v>530</v>
      </c>
      <c r="B140" s="1" t="s">
        <v>531</v>
      </c>
      <c r="C140" s="1" t="s">
        <v>123</v>
      </c>
      <c r="D140" s="2" t="str">
        <f>HYPERLINK("http://www.sciencedirect.com/science/journal/02725231")</f>
        <v>http://www.sciencedirect.com/science/journal/02725231</v>
      </c>
      <c r="E140" s="1" t="s">
        <v>532</v>
      </c>
    </row>
    <row r="141" spans="1:5" ht="12.75" customHeight="1" x14ac:dyDescent="0.35">
      <c r="A141" s="1" t="s">
        <v>533</v>
      </c>
      <c r="B141" s="1" t="s">
        <v>534</v>
      </c>
      <c r="C141" s="1" t="s">
        <v>123</v>
      </c>
      <c r="D141" s="2" t="str">
        <f>HYPERLINK("http://www.sciencedirect.com/science/journal/07338635")</f>
        <v>http://www.sciencedirect.com/science/journal/07338635</v>
      </c>
      <c r="E141" s="1" t="s">
        <v>535</v>
      </c>
    </row>
    <row r="142" spans="1:5" ht="12.75" customHeight="1" x14ac:dyDescent="0.35">
      <c r="A142" s="1" t="s">
        <v>536</v>
      </c>
      <c r="B142" s="1" t="s">
        <v>537</v>
      </c>
      <c r="C142" s="1" t="s">
        <v>123</v>
      </c>
      <c r="D142" s="2" t="str">
        <f>HYPERLINK("http://www.sciencedirect.com/science/journal/07490690")</f>
        <v>http://www.sciencedirect.com/science/journal/07490690</v>
      </c>
      <c r="E142" s="1" t="s">
        <v>538</v>
      </c>
    </row>
    <row r="143" spans="1:5" ht="12.75" customHeight="1" x14ac:dyDescent="0.35">
      <c r="A143" s="1" t="s">
        <v>539</v>
      </c>
      <c r="B143" s="1" t="s">
        <v>540</v>
      </c>
      <c r="C143" s="1" t="s">
        <v>123</v>
      </c>
      <c r="D143" s="2" t="str">
        <f>HYPERLINK("http://www.sciencedirect.com/science/journal/08898588")</f>
        <v>http://www.sciencedirect.com/science/journal/08898588</v>
      </c>
      <c r="E143" s="1" t="s">
        <v>541</v>
      </c>
    </row>
    <row r="144" spans="1:5" ht="12.75" customHeight="1" x14ac:dyDescent="0.35">
      <c r="A144" s="1" t="s">
        <v>542</v>
      </c>
      <c r="B144" s="1" t="s">
        <v>543</v>
      </c>
      <c r="C144" s="1" t="s">
        <v>123</v>
      </c>
      <c r="D144" s="2" t="str">
        <f>HYPERLINK("http://www.sciencedirect.com/science/journal/08898561")</f>
        <v>http://www.sciencedirect.com/science/journal/08898561</v>
      </c>
      <c r="E144" s="1" t="s">
        <v>544</v>
      </c>
    </row>
    <row r="145" spans="1:5" ht="12.75" customHeight="1" x14ac:dyDescent="0.35">
      <c r="A145" s="1" t="s">
        <v>545</v>
      </c>
      <c r="B145" s="1" t="s">
        <v>546</v>
      </c>
      <c r="C145" s="1" t="s">
        <v>123</v>
      </c>
      <c r="D145" s="2" t="str">
        <f>HYPERLINK("http://www.sciencedirect.com/science/journal/07338619")</f>
        <v>http://www.sciencedirect.com/science/journal/07338619</v>
      </c>
      <c r="E145" s="1" t="s">
        <v>547</v>
      </c>
    </row>
    <row r="146" spans="1:5" ht="12.75" customHeight="1" x14ac:dyDescent="0.35">
      <c r="A146" s="1" t="s">
        <v>548</v>
      </c>
      <c r="B146" s="1" t="s">
        <v>549</v>
      </c>
      <c r="C146" s="1" t="s">
        <v>123</v>
      </c>
      <c r="D146" s="2" t="str">
        <f>HYPERLINK("http://www.sciencedirect.com/science/journal/10479651")</f>
        <v>http://www.sciencedirect.com/science/journal/10479651</v>
      </c>
      <c r="E146" s="1" t="s">
        <v>550</v>
      </c>
    </row>
    <row r="147" spans="1:5" ht="12.75" customHeight="1" x14ac:dyDescent="0.35">
      <c r="A147" s="1" t="s">
        <v>551</v>
      </c>
      <c r="B147" s="1" t="s">
        <v>552</v>
      </c>
      <c r="C147" s="1" t="s">
        <v>123</v>
      </c>
      <c r="D147" s="2" t="str">
        <f>HYPERLINK("http://www.sciencedirect.com/science/journal/0193953X")</f>
        <v>http://www.sciencedirect.com/science/journal/0193953X</v>
      </c>
      <c r="E147" s="1" t="s">
        <v>553</v>
      </c>
    </row>
    <row r="148" spans="1:5" ht="12.75" customHeight="1" x14ac:dyDescent="0.35">
      <c r="A148" s="1" t="s">
        <v>554</v>
      </c>
      <c r="B148" s="1" t="s">
        <v>555</v>
      </c>
      <c r="C148" s="1" t="s">
        <v>123</v>
      </c>
      <c r="D148" s="2" t="str">
        <f>HYPERLINK("http://www.sciencedirect.com/science/journal/10553207")</f>
        <v>http://www.sciencedirect.com/science/journal/10553207</v>
      </c>
      <c r="E148" s="1" t="s">
        <v>556</v>
      </c>
    </row>
    <row r="149" spans="1:5" ht="12.75" customHeight="1" x14ac:dyDescent="0.35">
      <c r="A149" s="1" t="s">
        <v>557</v>
      </c>
      <c r="B149" s="1" t="s">
        <v>558</v>
      </c>
      <c r="C149" s="1" t="s">
        <v>123</v>
      </c>
      <c r="D149" s="2" t="str">
        <f>HYPERLINK("http://www.sciencedirect.com/science/journal/15517136")</f>
        <v>http://www.sciencedirect.com/science/journal/15517136</v>
      </c>
      <c r="E149" s="1" t="s">
        <v>559</v>
      </c>
    </row>
    <row r="150" spans="1:5" ht="12.75" customHeight="1" x14ac:dyDescent="0.35">
      <c r="A150" s="1" t="s">
        <v>560</v>
      </c>
      <c r="B150" s="1" t="s">
        <v>561</v>
      </c>
      <c r="C150" s="1" t="s">
        <v>123</v>
      </c>
      <c r="D150" s="2" t="str">
        <f>HYPERLINK("http://www.sciencedirect.com/science/journal/15568598")</f>
        <v>http://www.sciencedirect.com/science/journal/15568598</v>
      </c>
      <c r="E150" s="1" t="s">
        <v>562</v>
      </c>
    </row>
    <row r="151" spans="1:5" ht="12.75" customHeight="1" x14ac:dyDescent="0.35">
      <c r="A151" s="1" t="s">
        <v>563</v>
      </c>
      <c r="B151" s="1" t="s">
        <v>564</v>
      </c>
      <c r="C151" s="1" t="s">
        <v>123</v>
      </c>
      <c r="D151" s="2" t="str">
        <f>HYPERLINK("http://www.sciencedirect.com/science/journal/1556407X")</f>
        <v>http://www.sciencedirect.com/science/journal/1556407X</v>
      </c>
      <c r="E151" s="1" t="s">
        <v>565</v>
      </c>
    </row>
    <row r="152" spans="1:5" ht="12.75" customHeight="1" x14ac:dyDescent="0.35">
      <c r="A152" s="1" t="s">
        <v>566</v>
      </c>
      <c r="B152" s="1" t="s">
        <v>567</v>
      </c>
      <c r="C152" s="1" t="s">
        <v>123</v>
      </c>
      <c r="D152" s="2" t="str">
        <f>HYPERLINK("http://www.elsevier.com/locate/issn/1526-4114")</f>
        <v>http://www.elsevier.com/locate/issn/1526-4114</v>
      </c>
      <c r="E152" s="1" t="s">
        <v>568</v>
      </c>
    </row>
    <row r="153" spans="1:5" ht="12.75" customHeight="1" x14ac:dyDescent="0.35">
      <c r="A153" s="1" t="s">
        <v>569</v>
      </c>
      <c r="B153" s="1" t="s">
        <v>570</v>
      </c>
      <c r="C153" s="1" t="s">
        <v>123</v>
      </c>
      <c r="D153" s="2" t="str">
        <f>HYPERLINK("http://www.sciencedirect.com/science/journal/18759181")</f>
        <v>http://www.sciencedirect.com/science/journal/18759181</v>
      </c>
      <c r="E153" s="1" t="s">
        <v>571</v>
      </c>
    </row>
    <row r="154" spans="1:5" ht="12.75" customHeight="1" x14ac:dyDescent="0.35">
      <c r="A154" s="1" t="s">
        <v>572</v>
      </c>
      <c r="B154" s="1" t="s">
        <v>573</v>
      </c>
      <c r="C154" s="1" t="s">
        <v>123</v>
      </c>
      <c r="D154" s="2" t="str">
        <f>HYPERLINK("http://www.sciencedirect.com/science/journal/22117458")</f>
        <v>http://www.sciencedirect.com/science/journal/22117458</v>
      </c>
      <c r="E154" s="1" t="s">
        <v>574</v>
      </c>
    </row>
    <row r="155" spans="1:5" ht="12.75" customHeight="1" x14ac:dyDescent="0.35">
      <c r="A155" s="1" t="s">
        <v>575</v>
      </c>
      <c r="B155" s="1" t="s">
        <v>576</v>
      </c>
      <c r="C155" s="1" t="s">
        <v>123</v>
      </c>
      <c r="D155" s="2" t="str">
        <f>HYPERLINK("https://www.sciencedirect.com/journal/revista-de-gastroenterologia-de-mexico-english-edition")</f>
        <v>https://www.sciencedirect.com/journal/revista-de-gastroenterologia-de-mexico-english-edition</v>
      </c>
      <c r="E155" s="1" t="s">
        <v>577</v>
      </c>
    </row>
    <row r="156" spans="1:5" ht="12.75" customHeight="1" x14ac:dyDescent="0.35">
      <c r="A156" s="1" t="s">
        <v>578</v>
      </c>
      <c r="B156" s="1" t="s">
        <v>579</v>
      </c>
      <c r="C156" s="1" t="s">
        <v>123</v>
      </c>
      <c r="D156" s="2" t="str">
        <f>HYPERLINK("http://www.sciencedirect.com/science/journal/1761676X")</f>
        <v>http://www.sciencedirect.com/science/journal/1761676X</v>
      </c>
      <c r="E156" s="1" t="s">
        <v>580</v>
      </c>
    </row>
    <row r="157" spans="1:5" ht="12.75" customHeight="1" x14ac:dyDescent="0.35">
      <c r="A157" s="1" t="s">
        <v>581</v>
      </c>
      <c r="B157" s="1" t="s">
        <v>582</v>
      </c>
      <c r="C157" s="1" t="s">
        <v>184</v>
      </c>
      <c r="D157" s="2" t="str">
        <f>HYPERLINK("http://www.sciencedirect.com/science/journal/00034509")</f>
        <v>http://www.sciencedirect.com/science/journal/00034509</v>
      </c>
      <c r="E157" s="1" t="s">
        <v>583</v>
      </c>
    </row>
    <row r="158" spans="1:5" ht="12.75" customHeight="1" x14ac:dyDescent="0.35">
      <c r="A158" s="1" t="s">
        <v>584</v>
      </c>
      <c r="B158" s="1" t="s">
        <v>585</v>
      </c>
      <c r="C158" s="1" t="s">
        <v>123</v>
      </c>
      <c r="D158" s="2" t="str">
        <f>HYPERLINK("http://www.sciencedirect.com/science/journal/00014079")</f>
        <v>http://www.sciencedirect.com/science/journal/00014079</v>
      </c>
      <c r="E158" s="1" t="s">
        <v>586</v>
      </c>
    </row>
    <row r="159" spans="1:5" ht="12.75" customHeight="1" x14ac:dyDescent="0.35">
      <c r="A159" s="1" t="s">
        <v>587</v>
      </c>
      <c r="B159" s="1" t="s">
        <v>588</v>
      </c>
      <c r="C159" s="1" t="s">
        <v>183</v>
      </c>
      <c r="D159" s="2" t="str">
        <f>HYPERLINK("http://www.elsevier.com/locate/issn/0242-3960")</f>
        <v>http://www.elsevier.com/locate/issn/0242-3960</v>
      </c>
      <c r="E159" s="1" t="s">
        <v>589</v>
      </c>
    </row>
    <row r="160" spans="1:5" ht="12.75" customHeight="1" x14ac:dyDescent="0.35">
      <c r="A160" s="1" t="s">
        <v>590</v>
      </c>
      <c r="B160" s="1" t="s">
        <v>591</v>
      </c>
      <c r="C160" s="1" t="s">
        <v>183</v>
      </c>
      <c r="D160" s="2" t="str">
        <f>HYPERLINK("http://www.elsevier.com/locate/issn/0990-1310")</f>
        <v>http://www.elsevier.com/locate/issn/0990-1310</v>
      </c>
      <c r="E160" s="1" t="s">
        <v>592</v>
      </c>
    </row>
    <row r="161" spans="1:5" ht="12.75" customHeight="1" x14ac:dyDescent="0.35">
      <c r="A161" s="1" t="s">
        <v>593</v>
      </c>
      <c r="B161" s="1" t="s">
        <v>594</v>
      </c>
      <c r="C161" s="1" t="s">
        <v>123</v>
      </c>
      <c r="D161" s="2" t="str">
        <f>HYPERLINK("http://www.sciencedirect.com/science/journal/16954033")</f>
        <v>http://www.sciencedirect.com/science/journal/16954033</v>
      </c>
      <c r="E161" s="1" t="s">
        <v>595</v>
      </c>
    </row>
    <row r="162" spans="1:5" ht="12.75" customHeight="1" x14ac:dyDescent="0.35">
      <c r="A162" s="1" t="s">
        <v>596</v>
      </c>
      <c r="B162" s="1" t="s">
        <v>597</v>
      </c>
      <c r="C162" s="1" t="s">
        <v>183</v>
      </c>
      <c r="D162" s="2" t="str">
        <f>HYPERLINK("http://www.sciencedirect.com/science/journal/07618425")</f>
        <v>http://www.sciencedirect.com/science/journal/07618425</v>
      </c>
      <c r="E162" s="1" t="s">
        <v>598</v>
      </c>
    </row>
    <row r="163" spans="1:5" ht="12.75" customHeight="1" x14ac:dyDescent="0.35">
      <c r="A163" s="1" t="s">
        <v>599</v>
      </c>
      <c r="B163" s="1" t="s">
        <v>600</v>
      </c>
      <c r="C163" s="1" t="s">
        <v>123</v>
      </c>
      <c r="D163" s="2" t="str">
        <f>HYPERLINK("https://www.sciencedirect.com/science/journal/15782190")</f>
        <v>https://www.sciencedirect.com/science/journal/15782190</v>
      </c>
      <c r="E163" s="1" t="s">
        <v>601</v>
      </c>
    </row>
    <row r="164" spans="1:5" ht="12.75" customHeight="1" x14ac:dyDescent="0.35">
      <c r="A164" s="1" t="s">
        <v>602</v>
      </c>
      <c r="B164" s="1" t="s">
        <v>603</v>
      </c>
      <c r="C164" s="1" t="s">
        <v>184</v>
      </c>
      <c r="D164" s="2" t="str">
        <f>HYPERLINK("http://www.aulamedica.es/gdcr/index.php/fh/issue/current")</f>
        <v>http://www.aulamedica.es/gdcr/index.php/fh/issue/current</v>
      </c>
      <c r="E164" s="1" t="s">
        <v>604</v>
      </c>
    </row>
    <row r="165" spans="1:5" ht="12.75" customHeight="1" x14ac:dyDescent="0.35">
      <c r="A165" s="1" t="s">
        <v>605</v>
      </c>
      <c r="B165" s="1" t="s">
        <v>606</v>
      </c>
      <c r="C165" s="1" t="s">
        <v>123</v>
      </c>
      <c r="D165" s="2" t="str">
        <f>HYPERLINK("http://www.sciencedirect.com/science/journal/11342072")</f>
        <v>http://www.sciencedirect.com/science/journal/11342072</v>
      </c>
      <c r="E165" s="1" t="s">
        <v>607</v>
      </c>
    </row>
    <row r="166" spans="1:5" ht="12.75" customHeight="1" x14ac:dyDescent="0.35">
      <c r="A166" s="1" t="s">
        <v>608</v>
      </c>
      <c r="B166" s="1" t="s">
        <v>609</v>
      </c>
      <c r="C166" s="1" t="s">
        <v>123</v>
      </c>
      <c r="D166" s="2" t="str">
        <f>HYPERLINK("http://www.sciencedirect.com/science/journal/18884415")</f>
        <v>http://www.sciencedirect.com/science/journal/18884415</v>
      </c>
      <c r="E166" s="1" t="s">
        <v>610</v>
      </c>
    </row>
    <row r="167" spans="1:5" ht="12.75" customHeight="1" x14ac:dyDescent="0.35">
      <c r="A167" s="1" t="s">
        <v>611</v>
      </c>
      <c r="B167" s="1" t="s">
        <v>612</v>
      </c>
      <c r="C167" s="1" t="s">
        <v>123</v>
      </c>
      <c r="D167" s="2" t="str">
        <f>HYPERLINK("http://www.sciencedirect.com/science/journal/11383593")</f>
        <v>http://www.sciencedirect.com/science/journal/11383593</v>
      </c>
      <c r="E167" s="1" t="s">
        <v>613</v>
      </c>
    </row>
    <row r="168" spans="1:5" ht="12.75" customHeight="1" x14ac:dyDescent="0.35">
      <c r="A168" s="1" t="s">
        <v>614</v>
      </c>
      <c r="B168" s="1" t="s">
        <v>615</v>
      </c>
      <c r="C168" s="1" t="s">
        <v>142</v>
      </c>
      <c r="D168" s="2" t="str">
        <f>HYPERLINK("http://www.sciencedirect.com/science/journal/26036479")</f>
        <v>http://www.sciencedirect.com/science/journal/26036479</v>
      </c>
      <c r="E168" s="1" t="s">
        <v>616</v>
      </c>
    </row>
    <row r="169" spans="1:5" ht="12.75" customHeight="1" x14ac:dyDescent="0.35">
      <c r="A169" s="1" t="s">
        <v>617</v>
      </c>
      <c r="B169" s="1" t="s">
        <v>618</v>
      </c>
      <c r="C169" s="1" t="s">
        <v>123</v>
      </c>
      <c r="D169" s="2" t="str">
        <f>HYPERLINK("http://www.sciencedirect.com/science/journal/03045412")</f>
        <v>http://www.sciencedirect.com/science/journal/03045412</v>
      </c>
      <c r="E169" s="1" t="s">
        <v>619</v>
      </c>
    </row>
    <row r="170" spans="1:5" ht="12.75" customHeight="1" x14ac:dyDescent="0.35">
      <c r="A170" s="1" t="s">
        <v>620</v>
      </c>
      <c r="B170" s="1" t="s">
        <v>621</v>
      </c>
      <c r="C170" s="1" t="s">
        <v>622</v>
      </c>
      <c r="D170" s="2" t="str">
        <f>HYPERLINK("http://www.sciencedirect.com/science/journal/0211139X")</f>
        <v>http://www.sciencedirect.com/science/journal/0211139X</v>
      </c>
      <c r="E170" s="1" t="s">
        <v>623</v>
      </c>
    </row>
    <row r="171" spans="1:5" ht="12.75" customHeight="1" x14ac:dyDescent="0.35">
      <c r="A171" s="1" t="s">
        <v>624</v>
      </c>
      <c r="B171" s="1" t="s">
        <v>625</v>
      </c>
      <c r="C171" s="1" t="s">
        <v>181</v>
      </c>
      <c r="D171" s="2" t="str">
        <f>HYPERLINK("http://www.sciencedirect.com/science/journal/02139111")</f>
        <v>http://www.sciencedirect.com/science/journal/02139111</v>
      </c>
      <c r="E171" s="1" t="s">
        <v>626</v>
      </c>
    </row>
    <row r="172" spans="1:5" ht="12.75" customHeight="1" x14ac:dyDescent="0.35">
      <c r="A172" s="1" t="s">
        <v>627</v>
      </c>
      <c r="B172" s="1" t="s">
        <v>628</v>
      </c>
      <c r="C172" s="1" t="s">
        <v>123</v>
      </c>
      <c r="D172" s="2" t="str">
        <f>HYPERLINK("http://www.sciencedirect.com/science/journal/11313587")</f>
        <v>http://www.sciencedirect.com/science/journal/11313587</v>
      </c>
      <c r="E172" s="1" t="s">
        <v>629</v>
      </c>
    </row>
    <row r="173" spans="1:5" ht="12.75" customHeight="1" x14ac:dyDescent="0.35">
      <c r="A173" s="1" t="s">
        <v>34</v>
      </c>
      <c r="B173" s="1" t="s">
        <v>33</v>
      </c>
      <c r="C173" s="1" t="s">
        <v>183</v>
      </c>
      <c r="D173" s="2" t="str">
        <f>HYPERLINK("http://www.sciencedirect.com/science/journal/26665069")</f>
        <v>http://www.sciencedirect.com/science/journal/26665069</v>
      </c>
      <c r="E173" s="1" t="s">
        <v>630</v>
      </c>
    </row>
    <row r="174" spans="1:5" ht="12.75" customHeight="1" x14ac:dyDescent="0.35">
      <c r="A174" s="1" t="s">
        <v>631</v>
      </c>
      <c r="B174" s="1" t="s">
        <v>632</v>
      </c>
      <c r="C174" s="1" t="s">
        <v>141</v>
      </c>
      <c r="D174" s="2" t="str">
        <f>HYPERLINK("http://www.sciencedirect.com/science/journal/02134853")</f>
        <v>http://www.sciencedirect.com/science/journal/02134853</v>
      </c>
      <c r="E174" s="1" t="s">
        <v>633</v>
      </c>
    </row>
    <row r="175" spans="1:5" ht="12.75" customHeight="1" x14ac:dyDescent="0.35">
      <c r="A175" s="1" t="s">
        <v>634</v>
      </c>
      <c r="B175" s="1" t="s">
        <v>635</v>
      </c>
      <c r="C175" s="1" t="s">
        <v>141</v>
      </c>
      <c r="D175" s="2" t="str">
        <f>HYPERLINK("http://www.sciencedirect.com/science/journal/21735808")</f>
        <v>http://www.sciencedirect.com/science/journal/21735808</v>
      </c>
      <c r="E175" s="1" t="s">
        <v>636</v>
      </c>
    </row>
    <row r="176" spans="1:5" ht="12.75" customHeight="1" x14ac:dyDescent="0.35">
      <c r="A176" s="1" t="s">
        <v>637</v>
      </c>
      <c r="B176" s="1" t="s">
        <v>638</v>
      </c>
      <c r="C176" s="1" t="s">
        <v>141</v>
      </c>
      <c r="D176" s="2" t="str">
        <f>HYPERLINK("http://www.sciencedirect.com/science/journal/18530028")</f>
        <v>http://www.sciencedirect.com/science/journal/18530028</v>
      </c>
      <c r="E176" s="1" t="s">
        <v>639</v>
      </c>
    </row>
    <row r="177" spans="1:5" ht="12.75" customHeight="1" x14ac:dyDescent="0.35">
      <c r="A177" s="1" t="s">
        <v>640</v>
      </c>
      <c r="B177" s="1" t="s">
        <v>641</v>
      </c>
      <c r="C177" s="1" t="s">
        <v>200</v>
      </c>
      <c r="D177" s="2" t="str">
        <f>HYPERLINK("http://www.sciencedirect.com/science/journal/20135246")</f>
        <v>http://www.sciencedirect.com/science/journal/20135246</v>
      </c>
      <c r="E177" s="1" t="s">
        <v>642</v>
      </c>
    </row>
    <row r="178" spans="1:5" ht="12.75" customHeight="1" x14ac:dyDescent="0.35">
      <c r="A178" s="1" t="s">
        <v>643</v>
      </c>
      <c r="B178" s="1" t="s">
        <v>644</v>
      </c>
      <c r="C178" s="1" t="s">
        <v>123</v>
      </c>
      <c r="D178" s="2" t="str">
        <f>HYPERLINK("http://www.sciencedirect.com/science/journal/25310437")</f>
        <v>http://www.sciencedirect.com/science/journal/25310437</v>
      </c>
      <c r="E178" s="1" t="s">
        <v>645</v>
      </c>
    </row>
    <row r="179" spans="1:5" ht="12.75" customHeight="1" x14ac:dyDescent="0.35">
      <c r="A179" s="1" t="s">
        <v>646</v>
      </c>
      <c r="B179" s="1" t="s">
        <v>647</v>
      </c>
      <c r="C179" s="1" t="s">
        <v>197</v>
      </c>
      <c r="D179" s="2" t="str">
        <f>HYPERLINK("http://www.sciencedirect.com/science/journal/03257541")</f>
        <v>http://www.sciencedirect.com/science/journal/03257541</v>
      </c>
      <c r="E179" s="1" t="s">
        <v>648</v>
      </c>
    </row>
    <row r="180" spans="1:5" ht="12.75" customHeight="1" x14ac:dyDescent="0.35">
      <c r="A180" s="1" t="s">
        <v>649</v>
      </c>
      <c r="B180" s="1" t="s">
        <v>650</v>
      </c>
      <c r="C180" s="1" t="s">
        <v>183</v>
      </c>
      <c r="D180" s="2" t="str">
        <f>HYPERLINK("https://www.journals.elsevier.com/soins")</f>
        <v>https://www.journals.elsevier.com/soins</v>
      </c>
      <c r="E180" s="1" t="s">
        <v>651</v>
      </c>
    </row>
    <row r="181" spans="1:5" ht="12.75" customHeight="1" x14ac:dyDescent="0.35">
      <c r="A181" s="1" t="s">
        <v>652</v>
      </c>
      <c r="B181" s="1" t="s">
        <v>653</v>
      </c>
      <c r="C181" s="1" t="s">
        <v>123</v>
      </c>
      <c r="D181" s="2" t="str">
        <f>HYPERLINK("http://www.sciencedirect.com/science/journal/00347450")</f>
        <v>http://www.sciencedirect.com/science/journal/00347450</v>
      </c>
      <c r="E181" s="1" t="s">
        <v>654</v>
      </c>
    </row>
    <row r="182" spans="1:5" ht="12.75" customHeight="1" x14ac:dyDescent="0.35">
      <c r="A182" s="1" t="s">
        <v>655</v>
      </c>
      <c r="B182" s="1" t="s">
        <v>656</v>
      </c>
      <c r="C182" s="1" t="s">
        <v>183</v>
      </c>
      <c r="D182" s="2" t="str">
        <f>HYPERLINK("http://www.elsevier.com/locate/issn/0241-6972")</f>
        <v>http://www.elsevier.com/locate/issn/0241-6972</v>
      </c>
      <c r="E182" s="1" t="s">
        <v>657</v>
      </c>
    </row>
    <row r="183" spans="1:5" ht="12.75" customHeight="1" x14ac:dyDescent="0.35">
      <c r="A183" s="1" t="s">
        <v>658</v>
      </c>
      <c r="B183" s="1" t="s">
        <v>659</v>
      </c>
      <c r="C183" s="1" t="s">
        <v>183</v>
      </c>
      <c r="D183" s="2" t="str">
        <f>HYPERLINK("http://www.em-consulte.com/revue/SPP/presentation/soins-pediatriepuericulture")</f>
        <v>http://www.em-consulte.com/revue/SPP/presentation/soins-pediatriepuericulture</v>
      </c>
      <c r="E183" s="1" t="s">
        <v>660</v>
      </c>
    </row>
    <row r="184" spans="1:5" ht="12.75" customHeight="1" x14ac:dyDescent="0.35">
      <c r="A184" s="1" t="s">
        <v>661</v>
      </c>
      <c r="B184" s="1" t="s">
        <v>662</v>
      </c>
      <c r="C184" s="1" t="s">
        <v>200</v>
      </c>
      <c r="D184" s="2" t="str">
        <f>HYPERLINK("http://www.elsevier.com/locate/issn/0183-2980")</f>
        <v>http://www.elsevier.com/locate/issn/0183-2980</v>
      </c>
      <c r="E184" s="1" t="s">
        <v>663</v>
      </c>
    </row>
    <row r="185" spans="1:5" ht="12.75" customHeight="1" x14ac:dyDescent="0.35">
      <c r="A185" s="1" t="s">
        <v>664</v>
      </c>
      <c r="B185" s="1" t="s">
        <v>665</v>
      </c>
      <c r="C185" s="1" t="s">
        <v>183</v>
      </c>
      <c r="D185" s="2" t="str">
        <f>HYPERLINK("http://www.elsevier.com/locate/issn/1268-6034")</f>
        <v>http://www.elsevier.com/locate/issn/1268-6034</v>
      </c>
      <c r="E185" s="1" t="s">
        <v>666</v>
      </c>
    </row>
    <row r="186" spans="1:5" ht="12.75" customHeight="1" x14ac:dyDescent="0.35">
      <c r="A186" s="1" t="s">
        <v>667</v>
      </c>
      <c r="B186" s="1" t="s">
        <v>668</v>
      </c>
      <c r="C186" s="1" t="s">
        <v>669</v>
      </c>
      <c r="D186" s="2" t="str">
        <f>HYPERLINK("http://www.elsevier.com/locate/issn/1262-4586")</f>
        <v>http://www.elsevier.com/locate/issn/1262-4586</v>
      </c>
      <c r="E186" s="1" t="s">
        <v>670</v>
      </c>
    </row>
    <row r="187" spans="1:5" ht="12.75" customHeight="1" x14ac:dyDescent="0.35">
      <c r="A187" s="1" t="s">
        <v>671</v>
      </c>
      <c r="B187" s="1" t="s">
        <v>672</v>
      </c>
      <c r="C187" s="1" t="s">
        <v>200</v>
      </c>
      <c r="D187" s="2" t="str">
        <f>HYPERLINK("http://www.elsevier.com/locate/issn/1770-9857")</f>
        <v>http://www.elsevier.com/locate/issn/1770-9857</v>
      </c>
      <c r="E187" s="1" t="s">
        <v>673</v>
      </c>
    </row>
    <row r="188" spans="1:5" ht="12.75" customHeight="1" x14ac:dyDescent="0.35">
      <c r="A188" s="1" t="s">
        <v>674</v>
      </c>
      <c r="B188" s="1" t="s">
        <v>675</v>
      </c>
      <c r="C188" s="1" t="s">
        <v>123</v>
      </c>
      <c r="D188" s="2" t="str">
        <f>HYPERLINK("http://www.sciencedirect.com/science/journal/18771203")</f>
        <v>http://www.sciencedirect.com/science/journal/18771203</v>
      </c>
      <c r="E188" s="1" t="s">
        <v>676</v>
      </c>
    </row>
    <row r="189" spans="1:5" ht="12.75" customHeight="1" x14ac:dyDescent="0.35">
      <c r="A189" s="1" t="s">
        <v>677</v>
      </c>
      <c r="B189" s="1" t="s">
        <v>678</v>
      </c>
      <c r="C189" s="1" t="s">
        <v>123</v>
      </c>
      <c r="D189" s="2" t="str">
        <f>HYPERLINK("http://www.sciencedirect.com/science/journal/25311379")</f>
        <v>http://www.sciencedirect.com/science/journal/25311379</v>
      </c>
      <c r="E189" s="1" t="s">
        <v>679</v>
      </c>
    </row>
    <row r="190" spans="1:5" ht="12.75" customHeight="1" x14ac:dyDescent="0.35">
      <c r="A190" s="1" t="s">
        <v>680</v>
      </c>
      <c r="B190" s="1" t="s">
        <v>681</v>
      </c>
      <c r="C190" s="1" t="s">
        <v>168</v>
      </c>
      <c r="D190" s="2" t="str">
        <f>HYPERLINK("http://www.sciencedirect.com/science/journal/25300644")</f>
        <v>http://www.sciencedirect.com/science/journal/25300644</v>
      </c>
      <c r="E190" s="1" t="s">
        <v>682</v>
      </c>
    </row>
    <row r="191" spans="1:5" ht="12.75" customHeight="1" x14ac:dyDescent="0.35">
      <c r="A191" s="1" t="s">
        <v>683</v>
      </c>
      <c r="B191" s="1" t="s">
        <v>684</v>
      </c>
      <c r="C191" s="1" t="s">
        <v>181</v>
      </c>
      <c r="D191" s="2" t="str">
        <f>HYPERLINK("http://www.sciencedirect.com/science/journal/08702551")</f>
        <v>http://www.sciencedirect.com/science/journal/08702551</v>
      </c>
      <c r="E191" s="1" t="s">
        <v>685</v>
      </c>
    </row>
    <row r="192" spans="1:5" ht="12.75" customHeight="1" x14ac:dyDescent="0.35">
      <c r="A192" s="1" t="s">
        <v>686</v>
      </c>
      <c r="B192" s="1" t="s">
        <v>687</v>
      </c>
      <c r="C192" s="1" t="s">
        <v>123</v>
      </c>
      <c r="D192" s="2" t="str">
        <f>HYPERLINK("https://www.sciencedirect.com/journal/revista-de-gastroenterologia-de-mexico")</f>
        <v>https://www.sciencedirect.com/journal/revista-de-gastroenterologia-de-mexico</v>
      </c>
      <c r="E192" s="1" t="s">
        <v>688</v>
      </c>
    </row>
    <row r="193" spans="1:5" ht="12.75" customHeight="1" x14ac:dyDescent="0.35">
      <c r="A193" s="1" t="s">
        <v>689</v>
      </c>
      <c r="B193" s="1" t="s">
        <v>690</v>
      </c>
      <c r="C193" s="1" t="s">
        <v>123</v>
      </c>
      <c r="D193" s="2" t="str">
        <f>HYPERLINK("http://www.sciencedirect.com/science/journal/00217557")</f>
        <v>http://www.sciencedirect.com/science/journal/00217557</v>
      </c>
      <c r="E193" s="1" t="s">
        <v>691</v>
      </c>
    </row>
    <row r="194" spans="1:5" ht="12.75" customHeight="1" x14ac:dyDescent="0.35">
      <c r="A194" s="1" t="s">
        <v>692</v>
      </c>
      <c r="B194" s="1" t="s">
        <v>693</v>
      </c>
      <c r="C194" s="1" t="s">
        <v>123</v>
      </c>
      <c r="D194" s="2" t="str">
        <f>HYPERLINK("http://www.sciencedirect.com/science/journal/01040014")</f>
        <v>http://www.sciencedirect.com/science/journal/01040014</v>
      </c>
      <c r="E194" s="1" t="s">
        <v>694</v>
      </c>
    </row>
    <row r="195" spans="1:5" ht="12.75" customHeight="1" x14ac:dyDescent="0.35">
      <c r="A195" s="1" t="s">
        <v>695</v>
      </c>
      <c r="B195" s="1" t="s">
        <v>696</v>
      </c>
      <c r="C195" s="1" t="s">
        <v>123</v>
      </c>
      <c r="D195" s="2" t="str">
        <f>HYPERLINK("http://www.sciencedirect.com/science/journal/11340096")</f>
        <v>http://www.sciencedirect.com/science/journal/11340096</v>
      </c>
      <c r="E195" s="1" t="s">
        <v>697</v>
      </c>
    </row>
    <row r="196" spans="1:5" ht="12.75" customHeight="1" x14ac:dyDescent="0.35">
      <c r="A196" s="1" t="s">
        <v>698</v>
      </c>
      <c r="B196" s="1" t="s">
        <v>699</v>
      </c>
      <c r="C196" s="1" t="s">
        <v>700</v>
      </c>
      <c r="D196" s="2" t="str">
        <f>HYPERLINK("http://www.elsevier.com/locate/issn/1879-3991")</f>
        <v>http://www.elsevier.com/locate/issn/1879-3991</v>
      </c>
      <c r="E196" s="1" t="s">
        <v>701</v>
      </c>
    </row>
    <row r="197" spans="1:5" ht="12.75" customHeight="1" x14ac:dyDescent="0.35">
      <c r="A197" s="1" t="s">
        <v>702</v>
      </c>
      <c r="B197" s="1" t="s">
        <v>703</v>
      </c>
      <c r="C197" s="1" t="s">
        <v>123</v>
      </c>
      <c r="D197" s="2" t="str">
        <f>HYPERLINK("http://www.sciencedirect.com/science/journal/23412879")</f>
        <v>http://www.sciencedirect.com/science/journal/23412879</v>
      </c>
      <c r="E197" s="1" t="s">
        <v>704</v>
      </c>
    </row>
    <row r="198" spans="1:5" ht="12.75" customHeight="1" x14ac:dyDescent="0.35">
      <c r="A198" s="1" t="s">
        <v>705</v>
      </c>
      <c r="B198" s="1" t="s">
        <v>706</v>
      </c>
      <c r="C198" s="1" t="s">
        <v>200</v>
      </c>
      <c r="D198" s="2" t="str">
        <f>HYPERLINK("http://www.sciencedirect.com/science/journal/23528028")</f>
        <v>http://www.sciencedirect.com/science/journal/23528028</v>
      </c>
      <c r="E198" s="1" t="s">
        <v>707</v>
      </c>
    </row>
    <row r="199" spans="1:5" ht="12.75" customHeight="1" x14ac:dyDescent="0.35">
      <c r="A199" s="1" t="s">
        <v>708</v>
      </c>
      <c r="B199" s="1" t="s">
        <v>709</v>
      </c>
      <c r="C199" s="1" t="s">
        <v>123</v>
      </c>
      <c r="D199" s="2" t="str">
        <f>HYPERLINK("http://www.sciencedirect.com/science/journal/02116995")</f>
        <v>http://www.sciencedirect.com/science/journal/02116995</v>
      </c>
      <c r="E199" s="1" t="s">
        <v>710</v>
      </c>
    </row>
    <row r="200" spans="1:5" ht="12.75" customHeight="1" x14ac:dyDescent="0.35">
      <c r="A200" s="1" t="s">
        <v>711</v>
      </c>
      <c r="B200" s="1" t="s">
        <v>712</v>
      </c>
      <c r="C200" s="1" t="s">
        <v>123</v>
      </c>
      <c r="D200" s="2" t="str">
        <f>HYPERLINK("http://www.sciencedirect.com/science/journal/20132514")</f>
        <v>http://www.sciencedirect.com/science/journal/20132514</v>
      </c>
      <c r="E200" s="1" t="s">
        <v>713</v>
      </c>
    </row>
    <row r="201" spans="1:5" ht="12.75" customHeight="1" x14ac:dyDescent="0.35">
      <c r="A201" s="1" t="s">
        <v>714</v>
      </c>
      <c r="B201" s="1" t="s">
        <v>107</v>
      </c>
      <c r="C201" s="1" t="s">
        <v>669</v>
      </c>
      <c r="D201" s="2" t="str">
        <f>HYPERLINK("http://www.sciencedirect.com/science/journal/2530299X")</f>
        <v>http://www.sciencedirect.com/science/journal/2530299X</v>
      </c>
      <c r="E201" s="1" t="s">
        <v>715</v>
      </c>
    </row>
    <row r="202" spans="1:5" ht="12.75" customHeight="1" x14ac:dyDescent="0.35">
      <c r="A202" s="1" t="s">
        <v>716</v>
      </c>
      <c r="B202" s="1" t="s">
        <v>108</v>
      </c>
      <c r="C202" s="1" t="s">
        <v>123</v>
      </c>
      <c r="D202" s="2" t="str">
        <f>HYPERLINK("http://www.sciencedirect.com/science/journal/25303120")</f>
        <v>http://www.sciencedirect.com/science/journal/25303120</v>
      </c>
      <c r="E202" s="1" t="s">
        <v>717</v>
      </c>
    </row>
    <row r="203" spans="1:5" ht="12.75" customHeight="1" x14ac:dyDescent="0.35">
      <c r="A203" s="1" t="s">
        <v>718</v>
      </c>
      <c r="B203" s="1" t="s">
        <v>719</v>
      </c>
      <c r="C203" s="1" t="s">
        <v>123</v>
      </c>
      <c r="D203" s="2" t="str">
        <f>HYPERLINK("http://www.sciencedirect.com/science/journal/07168640")</f>
        <v>http://www.sciencedirect.com/science/journal/07168640</v>
      </c>
      <c r="E203" s="1" t="s">
        <v>720</v>
      </c>
    </row>
    <row r="204" spans="1:5" ht="12.75" customHeight="1" x14ac:dyDescent="0.35">
      <c r="A204" s="1" t="s">
        <v>72</v>
      </c>
      <c r="B204" s="1" t="s">
        <v>71</v>
      </c>
      <c r="C204" s="1" t="s">
        <v>124</v>
      </c>
      <c r="D204" s="2" t="str">
        <f>HYPERLINK("http://www.sciencedirect.com/science/journal/14476770")</f>
        <v>http://www.sciencedirect.com/science/journal/14476770</v>
      </c>
      <c r="E204" s="1" t="s">
        <v>721</v>
      </c>
    </row>
    <row r="205" spans="1:5" ht="12.75" customHeight="1" x14ac:dyDescent="0.35">
      <c r="A205" s="1" t="s">
        <v>722</v>
      </c>
      <c r="B205" s="1" t="s">
        <v>723</v>
      </c>
      <c r="C205" s="1" t="s">
        <v>138</v>
      </c>
      <c r="D205" s="2" t="str">
        <f>HYPERLINK("http://www.sciencedirect.com/science/journal/22139567")</f>
        <v>http://www.sciencedirect.com/science/journal/22139567</v>
      </c>
      <c r="E205" s="1" t="s">
        <v>724</v>
      </c>
    </row>
    <row r="206" spans="1:5" ht="12.75" customHeight="1" x14ac:dyDescent="0.35">
      <c r="A206" s="1" t="s">
        <v>725</v>
      </c>
      <c r="B206" s="1" t="s">
        <v>726</v>
      </c>
      <c r="C206" s="1" t="s">
        <v>143</v>
      </c>
      <c r="D206" s="2" t="str">
        <f>HYPERLINK("http://www.sciencedirect.com/science/journal/22143173")</f>
        <v>http://www.sciencedirect.com/science/journal/22143173</v>
      </c>
      <c r="E206" s="1" t="s">
        <v>727</v>
      </c>
    </row>
    <row r="207" spans="1:5" ht="12.75" customHeight="1" x14ac:dyDescent="0.35">
      <c r="A207" s="1" t="s">
        <v>728</v>
      </c>
      <c r="B207" s="1" t="s">
        <v>729</v>
      </c>
      <c r="C207" s="1" t="s">
        <v>142</v>
      </c>
      <c r="D207" s="2" t="str">
        <f>HYPERLINK("https://www.sciencedirect.com/journal/safety-and-health-at-work")</f>
        <v>https://www.sciencedirect.com/journal/safety-and-health-at-work</v>
      </c>
      <c r="E207" s="1" t="s">
        <v>730</v>
      </c>
    </row>
    <row r="208" spans="1:5" ht="12.75" customHeight="1" x14ac:dyDescent="0.35">
      <c r="A208" s="1" t="s">
        <v>731</v>
      </c>
      <c r="B208" s="1" t="s">
        <v>732</v>
      </c>
      <c r="C208" s="1" t="s">
        <v>184</v>
      </c>
      <c r="D208" s="2" t="str">
        <f>HYPERLINK("http://www.sciencedirect.com/science/journal/18180876")</f>
        <v>http://www.sciencedirect.com/science/journal/18180876</v>
      </c>
      <c r="E208" s="1" t="s">
        <v>733</v>
      </c>
    </row>
    <row r="209" spans="1:5" ht="12.75" customHeight="1" x14ac:dyDescent="0.35">
      <c r="A209" s="1" t="s">
        <v>734</v>
      </c>
      <c r="B209" s="1" t="s">
        <v>735</v>
      </c>
      <c r="C209" s="1" t="s">
        <v>126</v>
      </c>
      <c r="D209" s="2" t="str">
        <f>HYPERLINK("http://www.sciencedirect.com/science/journal/22149147")</f>
        <v>http://www.sciencedirect.com/science/journal/22149147</v>
      </c>
      <c r="E209" s="1" t="s">
        <v>736</v>
      </c>
    </row>
    <row r="210" spans="1:5" ht="12.75" customHeight="1" x14ac:dyDescent="0.35">
      <c r="A210" s="1" t="s">
        <v>737</v>
      </c>
      <c r="B210" s="1" t="s">
        <v>738</v>
      </c>
      <c r="C210" s="1" t="s">
        <v>183</v>
      </c>
      <c r="D210" s="2" t="str">
        <f>HYPERLINK("http://www.sciencedirect.com/science/journal/22146873")</f>
        <v>http://www.sciencedirect.com/science/journal/22146873</v>
      </c>
      <c r="E210" s="1" t="s">
        <v>739</v>
      </c>
    </row>
    <row r="211" spans="1:5" ht="12.75" customHeight="1" x14ac:dyDescent="0.35">
      <c r="A211" s="1" t="s">
        <v>740</v>
      </c>
      <c r="B211" s="1" t="s">
        <v>741</v>
      </c>
      <c r="C211" s="1" t="s">
        <v>123</v>
      </c>
      <c r="D211" s="2" t="str">
        <f>HYPERLINK("http://www.sciencedirect.com/science/journal/12268453")</f>
        <v>http://www.sciencedirect.com/science/journal/12268453</v>
      </c>
      <c r="E211" s="1" t="s">
        <v>742</v>
      </c>
    </row>
    <row r="212" spans="1:5" ht="12.75" customHeight="1" x14ac:dyDescent="0.35">
      <c r="A212" s="1" t="s">
        <v>743</v>
      </c>
      <c r="B212" s="1" t="s">
        <v>744</v>
      </c>
      <c r="C212" s="1" t="s">
        <v>176</v>
      </c>
      <c r="D212" s="2" t="str">
        <f>HYPERLINK("https://www.sciencedirect.com/journal/electronic-journal-of-biotechnology")</f>
        <v>https://www.sciencedirect.com/journal/electronic-journal-of-biotechnology</v>
      </c>
      <c r="E212" s="1" t="s">
        <v>745</v>
      </c>
    </row>
    <row r="213" spans="1:5" ht="12.75" customHeight="1" x14ac:dyDescent="0.35">
      <c r="A213" s="1" t="s">
        <v>746</v>
      </c>
      <c r="B213" s="1" t="s">
        <v>747</v>
      </c>
      <c r="C213" s="1" t="s">
        <v>133</v>
      </c>
      <c r="D213" s="2" t="str">
        <f>HYPERLINK("http://www.sciencedirect.com/science/journal/23521465")</f>
        <v>http://www.sciencedirect.com/science/journal/23521465</v>
      </c>
      <c r="E213" s="1" t="s">
        <v>748</v>
      </c>
    </row>
    <row r="214" spans="1:5" ht="12.75" customHeight="1" x14ac:dyDescent="0.35">
      <c r="A214" s="1" t="s">
        <v>749</v>
      </c>
      <c r="B214" s="1" t="s">
        <v>750</v>
      </c>
      <c r="C214" s="1" t="s">
        <v>168</v>
      </c>
      <c r="D214" s="2" t="str">
        <f>HYPERLINK("http://www.sciencedirect.com/science/journal/2287884X")</f>
        <v>http://www.sciencedirect.com/science/journal/2287884X</v>
      </c>
      <c r="E214" s="1" t="s">
        <v>751</v>
      </c>
    </row>
    <row r="215" spans="1:5" ht="12.75" customHeight="1" x14ac:dyDescent="0.35">
      <c r="A215" s="1" t="s">
        <v>752</v>
      </c>
      <c r="B215" s="1" t="s">
        <v>753</v>
      </c>
      <c r="C215" s="1" t="s">
        <v>144</v>
      </c>
      <c r="D215" s="2" t="str">
        <f>HYPERLINK("http://www.sciencedirect.com/science/journal/2212540X")</f>
        <v>http://www.sciencedirect.com/science/journal/2212540X</v>
      </c>
      <c r="E215" s="1" t="s">
        <v>754</v>
      </c>
    </row>
    <row r="216" spans="1:5" ht="12.75" customHeight="1" x14ac:dyDescent="0.35">
      <c r="A216" s="1" t="s">
        <v>755</v>
      </c>
      <c r="B216" s="1" t="s">
        <v>756</v>
      </c>
      <c r="C216" s="1" t="s">
        <v>757</v>
      </c>
      <c r="D216" s="2" t="str">
        <f>HYPERLINK("http://www.sciencedirect.com/science/journal/20952635")</f>
        <v>http://www.sciencedirect.com/science/journal/20952635</v>
      </c>
      <c r="E216" s="1" t="s">
        <v>758</v>
      </c>
    </row>
    <row r="217" spans="1:5" ht="12.75" customHeight="1" x14ac:dyDescent="0.35">
      <c r="A217" s="1" t="s">
        <v>759</v>
      </c>
      <c r="B217" s="1" t="s">
        <v>760</v>
      </c>
      <c r="C217" s="1" t="s">
        <v>123</v>
      </c>
      <c r="D217" s="2" t="str">
        <f>HYPERLINK("http://www.sciencedirect.com/science/journal/00194832")</f>
        <v>http://www.sciencedirect.com/science/journal/00194832</v>
      </c>
      <c r="E217" s="1" t="s">
        <v>761</v>
      </c>
    </row>
    <row r="218" spans="1:5" ht="12.75" customHeight="1" x14ac:dyDescent="0.35">
      <c r="A218" s="1" t="s">
        <v>762</v>
      </c>
      <c r="B218" s="1" t="s">
        <v>763</v>
      </c>
      <c r="C218" s="1" t="s">
        <v>135</v>
      </c>
      <c r="D218" s="2" t="str">
        <f>HYPERLINK("http://www.sciencedirect.com/science/journal/22145141")</f>
        <v>http://www.sciencedirect.com/science/journal/22145141</v>
      </c>
      <c r="E218" s="1" t="s">
        <v>764</v>
      </c>
    </row>
    <row r="219" spans="1:5" ht="12.75" customHeight="1" x14ac:dyDescent="0.35">
      <c r="A219" s="1" t="s">
        <v>74</v>
      </c>
      <c r="B219" s="1" t="s">
        <v>73</v>
      </c>
      <c r="C219" s="1" t="s">
        <v>175</v>
      </c>
      <c r="D219" s="2" t="str">
        <f>HYPERLINK("http://www.sciencedirect.com/science/journal/1341321X")</f>
        <v>http://www.sciencedirect.com/science/journal/1341321X</v>
      </c>
      <c r="E219" s="1" t="s">
        <v>765</v>
      </c>
    </row>
    <row r="220" spans="1:5" ht="12.75" customHeight="1" x14ac:dyDescent="0.35">
      <c r="A220" s="1" t="s">
        <v>766</v>
      </c>
      <c r="B220" s="1" t="s">
        <v>767</v>
      </c>
      <c r="C220" s="1" t="s">
        <v>200</v>
      </c>
      <c r="D220" s="2" t="str">
        <f>HYPERLINK("http://www.sciencedirect.com/science/journal/23520132")</f>
        <v>http://www.sciencedirect.com/science/journal/23520132</v>
      </c>
      <c r="E220" s="1" t="s">
        <v>768</v>
      </c>
    </row>
    <row r="221" spans="1:5" ht="12.75" customHeight="1" x14ac:dyDescent="0.35">
      <c r="A221" s="1" t="s">
        <v>769</v>
      </c>
      <c r="B221" s="1" t="s">
        <v>770</v>
      </c>
      <c r="C221" s="1" t="s">
        <v>123</v>
      </c>
      <c r="D221" s="2" t="str">
        <f>HYPERLINK("https://www.sciencedirect.com/journal/allergology-international")</f>
        <v>https://www.sciencedirect.com/journal/allergology-international</v>
      </c>
      <c r="E221" s="1" t="s">
        <v>771</v>
      </c>
    </row>
    <row r="222" spans="1:5" ht="12.75" customHeight="1" x14ac:dyDescent="0.35">
      <c r="A222" s="1" t="s">
        <v>772</v>
      </c>
      <c r="B222" s="1" t="s">
        <v>773</v>
      </c>
      <c r="C222" s="1" t="s">
        <v>153</v>
      </c>
      <c r="D222" s="2" t="str">
        <f>HYPERLINK("http://www.sciencedirect.com/science/journal/23523042")</f>
        <v>http://www.sciencedirect.com/science/journal/23523042</v>
      </c>
      <c r="E222" s="1" t="s">
        <v>774</v>
      </c>
    </row>
    <row r="223" spans="1:5" ht="12.75" customHeight="1" x14ac:dyDescent="0.35">
      <c r="A223" s="1" t="s">
        <v>775</v>
      </c>
      <c r="B223" s="1" t="s">
        <v>776</v>
      </c>
      <c r="C223" s="1" t="s">
        <v>153</v>
      </c>
      <c r="D223" s="2" t="str">
        <f>HYPERLINK("http://www.sciencedirect.com/science/journal/20010370")</f>
        <v>http://www.sciencedirect.com/science/journal/20010370</v>
      </c>
      <c r="E223" s="1" t="s">
        <v>777</v>
      </c>
    </row>
    <row r="224" spans="1:5" ht="12.75" customHeight="1" x14ac:dyDescent="0.35">
      <c r="A224" s="1" t="s">
        <v>778</v>
      </c>
      <c r="B224" s="1" t="s">
        <v>779</v>
      </c>
      <c r="C224" s="1" t="s">
        <v>129</v>
      </c>
      <c r="D224" s="2" t="str">
        <f>HYPERLINK("http://www.sciencedirect.com/science/journal/16749278")</f>
        <v>http://www.sciencedirect.com/science/journal/16749278</v>
      </c>
      <c r="E224" s="1" t="s">
        <v>780</v>
      </c>
    </row>
    <row r="225" spans="1:5" ht="12.75" customHeight="1" x14ac:dyDescent="0.35">
      <c r="A225" s="1" t="s">
        <v>781</v>
      </c>
      <c r="B225" s="1" t="s">
        <v>782</v>
      </c>
      <c r="C225" s="1" t="s">
        <v>122</v>
      </c>
      <c r="D225" s="2" t="str">
        <f>HYPERLINK("http://www.sciencedirect.com/science/journal/20957548")</f>
        <v>http://www.sciencedirect.com/science/journal/20957548</v>
      </c>
      <c r="E225" s="1" t="s">
        <v>783</v>
      </c>
    </row>
    <row r="226" spans="1:5" ht="12.75" customHeight="1" x14ac:dyDescent="0.35">
      <c r="A226" s="1" t="s">
        <v>784</v>
      </c>
      <c r="B226" s="1" t="s">
        <v>785</v>
      </c>
      <c r="C226" s="1" t="s">
        <v>49</v>
      </c>
      <c r="D226" s="2" t="str">
        <f>HYPERLINK("http://www.sciencedirect.com/science/journal/23528540")</f>
        <v>http://www.sciencedirect.com/science/journal/23528540</v>
      </c>
      <c r="E226" s="1" t="s">
        <v>786</v>
      </c>
    </row>
    <row r="227" spans="1:5" ht="12.75" customHeight="1" x14ac:dyDescent="0.35">
      <c r="A227" s="1" t="s">
        <v>787</v>
      </c>
      <c r="B227" s="1" t="s">
        <v>788</v>
      </c>
      <c r="C227" s="1" t="s">
        <v>123</v>
      </c>
      <c r="D227" s="2" t="str">
        <f>HYPERLINK("http://www.sciencedirect.com/science/journal/22254110")</f>
        <v>http://www.sciencedirect.com/science/journal/22254110</v>
      </c>
      <c r="E227" s="1" t="s">
        <v>789</v>
      </c>
    </row>
    <row r="228" spans="1:5" ht="12.75" customHeight="1" x14ac:dyDescent="0.35">
      <c r="A228" s="1" t="s">
        <v>790</v>
      </c>
      <c r="B228" s="1" t="s">
        <v>791</v>
      </c>
      <c r="C228" s="1" t="s">
        <v>49</v>
      </c>
      <c r="D228" s="2" t="str">
        <f>HYPERLINK("http://www.sciencedirect.com/science/journal/17385733")</f>
        <v>http://www.sciencedirect.com/science/journal/17385733</v>
      </c>
      <c r="E228" s="1" t="s">
        <v>792</v>
      </c>
    </row>
    <row r="229" spans="1:5" ht="12.75" customHeight="1" x14ac:dyDescent="0.35">
      <c r="A229" s="1" t="s">
        <v>793</v>
      </c>
      <c r="B229" s="1" t="s">
        <v>794</v>
      </c>
      <c r="C229" s="1" t="s">
        <v>141</v>
      </c>
      <c r="D229" s="2" t="str">
        <f>HYPERLINK("http://www.sciencedirect.com/science/journal/16722930")</f>
        <v>http://www.sciencedirect.com/science/journal/16722930</v>
      </c>
      <c r="E229" s="1" t="s">
        <v>795</v>
      </c>
    </row>
    <row r="230" spans="1:5" ht="12.75" customHeight="1" x14ac:dyDescent="0.35">
      <c r="A230" s="1" t="s">
        <v>796</v>
      </c>
      <c r="B230" s="1" t="s">
        <v>797</v>
      </c>
      <c r="C230" s="1" t="s">
        <v>126</v>
      </c>
      <c r="D230" s="2" t="str">
        <f>HYPERLINK("http://www.sciencedirect.com/science/journal/23528648")</f>
        <v>http://www.sciencedirect.com/science/journal/23528648</v>
      </c>
      <c r="E230" s="1" t="s">
        <v>798</v>
      </c>
    </row>
    <row r="231" spans="1:5" ht="12.75" customHeight="1" x14ac:dyDescent="0.35">
      <c r="A231" s="1" t="s">
        <v>799</v>
      </c>
      <c r="B231" s="1" t="s">
        <v>800</v>
      </c>
      <c r="C231" s="1" t="s">
        <v>123</v>
      </c>
      <c r="D231" s="2" t="str">
        <f>HYPERLINK("https://www.sciencedirect.com/journal/prostate-international")</f>
        <v>https://www.sciencedirect.com/journal/prostate-international</v>
      </c>
      <c r="E231" s="1" t="s">
        <v>801</v>
      </c>
    </row>
    <row r="232" spans="1:5" ht="12.75" customHeight="1" x14ac:dyDescent="0.35">
      <c r="A232" s="1" t="s">
        <v>802</v>
      </c>
      <c r="B232" s="1" t="s">
        <v>803</v>
      </c>
      <c r="C232" s="1" t="s">
        <v>123</v>
      </c>
      <c r="D232" s="2" t="str">
        <f>HYPERLINK("http://www.sciencedirect.com/science/journal/22143882")</f>
        <v>http://www.sciencedirect.com/science/journal/22143882</v>
      </c>
      <c r="E232" s="1" t="s">
        <v>804</v>
      </c>
    </row>
    <row r="233" spans="1:5" ht="12.75" customHeight="1" x14ac:dyDescent="0.35">
      <c r="A233" s="1" t="s">
        <v>805</v>
      </c>
      <c r="B233" s="1" t="s">
        <v>806</v>
      </c>
      <c r="C233" s="1" t="s">
        <v>173</v>
      </c>
      <c r="D233" s="2" t="str">
        <f>HYPERLINK("http://www.sciencedirect.com/science/journal/20957564")</f>
        <v>http://www.sciencedirect.com/science/journal/20957564</v>
      </c>
      <c r="E233" s="1" t="s">
        <v>807</v>
      </c>
    </row>
    <row r="234" spans="1:5" ht="12.75" customHeight="1" x14ac:dyDescent="0.35">
      <c r="A234" s="1" t="s">
        <v>808</v>
      </c>
      <c r="B234" s="1" t="s">
        <v>809</v>
      </c>
      <c r="C234" s="1" t="s">
        <v>129</v>
      </c>
      <c r="D234" s="2" t="str">
        <f>HYPERLINK("http://www.sciencedirect.com/science/journal/16749847")</f>
        <v>http://www.sciencedirect.com/science/journal/16749847</v>
      </c>
      <c r="E234" s="1" t="s">
        <v>810</v>
      </c>
    </row>
    <row r="235" spans="1:5" ht="12.75" customHeight="1" x14ac:dyDescent="0.35">
      <c r="A235" s="1" t="s">
        <v>811</v>
      </c>
      <c r="B235" s="1" t="s">
        <v>812</v>
      </c>
      <c r="C235" s="1" t="s">
        <v>144</v>
      </c>
      <c r="D235" s="2" t="str">
        <f>HYPERLINK("http://www.sciencedirect.com/science/journal/24056561")</f>
        <v>http://www.sciencedirect.com/science/journal/24056561</v>
      </c>
      <c r="E235" s="1" t="s">
        <v>813</v>
      </c>
    </row>
    <row r="236" spans="1:5" ht="12.75" customHeight="1" x14ac:dyDescent="0.35">
      <c r="A236" s="1" t="s">
        <v>814</v>
      </c>
      <c r="B236" s="1" t="s">
        <v>815</v>
      </c>
      <c r="C236" s="1" t="s">
        <v>123</v>
      </c>
      <c r="D236" s="2" t="str">
        <f>HYPERLINK("http://www.sciencedirect.com/science/journal/00195707")</f>
        <v>http://www.sciencedirect.com/science/journal/00195707</v>
      </c>
      <c r="E236" s="1" t="s">
        <v>816</v>
      </c>
    </row>
    <row r="237" spans="1:5" ht="12.75" customHeight="1" x14ac:dyDescent="0.35">
      <c r="A237" s="1" t="s">
        <v>817</v>
      </c>
      <c r="B237" s="1" t="s">
        <v>818</v>
      </c>
      <c r="C237" s="1" t="s">
        <v>150</v>
      </c>
      <c r="D237" s="2" t="str">
        <f>HYPERLINK("http://www.sciencedirect.com/science/journal/24056650")</f>
        <v>http://www.sciencedirect.com/science/journal/24056650</v>
      </c>
      <c r="E237" s="1" t="s">
        <v>819</v>
      </c>
    </row>
    <row r="238" spans="1:5" ht="12.75" customHeight="1" x14ac:dyDescent="0.35">
      <c r="A238" s="1" t="s">
        <v>820</v>
      </c>
      <c r="B238" s="1" t="s">
        <v>821</v>
      </c>
      <c r="C238" s="1" t="s">
        <v>143</v>
      </c>
      <c r="D238" s="2" t="str">
        <f>HYPERLINK("http://www.sciencedirect.com/science/journal/24056545")</f>
        <v>http://www.sciencedirect.com/science/journal/24056545</v>
      </c>
      <c r="E238" s="1" t="s">
        <v>822</v>
      </c>
    </row>
    <row r="239" spans="1:5" ht="12.75" customHeight="1" x14ac:dyDescent="0.35">
      <c r="A239" s="1" t="s">
        <v>823</v>
      </c>
      <c r="B239" s="1" t="s">
        <v>824</v>
      </c>
      <c r="C239" s="1" t="s">
        <v>148</v>
      </c>
      <c r="D239" s="2" t="str">
        <f>HYPERLINK("http://www.sciencedirect.com/science/journal/16742370")</f>
        <v>http://www.sciencedirect.com/science/journal/16742370</v>
      </c>
      <c r="E239" s="1" t="s">
        <v>825</v>
      </c>
    </row>
    <row r="240" spans="1:5" ht="12.75" customHeight="1" x14ac:dyDescent="0.35">
      <c r="A240" s="1" t="s">
        <v>826</v>
      </c>
      <c r="B240" s="1" t="s">
        <v>827</v>
      </c>
      <c r="C240" s="1" t="s">
        <v>162</v>
      </c>
      <c r="D240" s="2" t="str">
        <f>HYPERLINK("http://www.sciencedirect.com/science/journal/20956339")</f>
        <v>http://www.sciencedirect.com/science/journal/20956339</v>
      </c>
      <c r="E240" s="1" t="s">
        <v>828</v>
      </c>
    </row>
    <row r="241" spans="1:5" ht="12.75" customHeight="1" x14ac:dyDescent="0.35">
      <c r="A241" s="1" t="s">
        <v>829</v>
      </c>
      <c r="B241" s="1" t="s">
        <v>830</v>
      </c>
      <c r="C241" s="1" t="s">
        <v>126</v>
      </c>
      <c r="D241" s="2" t="str">
        <f>HYPERLINK("http://www.sciencedirect.com/science/journal/24058963")</f>
        <v>http://www.sciencedirect.com/science/journal/24058963</v>
      </c>
      <c r="E241" s="1" t="s">
        <v>831</v>
      </c>
    </row>
    <row r="242" spans="1:5" ht="12.75" customHeight="1" x14ac:dyDescent="0.35">
      <c r="A242" s="1" t="s">
        <v>832</v>
      </c>
      <c r="B242" s="1" t="s">
        <v>833</v>
      </c>
      <c r="C242" s="1" t="s">
        <v>129</v>
      </c>
      <c r="D242" s="2" t="str">
        <f>HYPERLINK("http://www.sciencedirect.com/science/journal/2451912X")</f>
        <v>http://www.sciencedirect.com/science/journal/2451912X</v>
      </c>
      <c r="E242" s="1" t="s">
        <v>834</v>
      </c>
    </row>
    <row r="243" spans="1:5" ht="12.75" customHeight="1" x14ac:dyDescent="0.35">
      <c r="A243" s="1" t="s">
        <v>835</v>
      </c>
      <c r="B243" s="1" t="s">
        <v>836</v>
      </c>
      <c r="C243" s="1" t="s">
        <v>125</v>
      </c>
      <c r="D243" s="2" t="str">
        <f>HYPERLINK("https://springer.com/42501")</f>
        <v>https://springer.com/42501</v>
      </c>
      <c r="E243" s="1" t="s">
        <v>837</v>
      </c>
    </row>
    <row r="244" spans="1:5" ht="12.75" customHeight="1" x14ac:dyDescent="0.35">
      <c r="A244" s="1" t="s">
        <v>838</v>
      </c>
      <c r="B244" s="1" t="s">
        <v>839</v>
      </c>
      <c r="C244" s="1" t="s">
        <v>153</v>
      </c>
      <c r="D244" s="2" t="str">
        <f>HYPERLINK("http://www.sciencedirect.com/science/journal/2405805X")</f>
        <v>http://www.sciencedirect.com/science/journal/2405805X</v>
      </c>
      <c r="E244" s="1" t="s">
        <v>840</v>
      </c>
    </row>
    <row r="245" spans="1:5" ht="12.75" customHeight="1" x14ac:dyDescent="0.35">
      <c r="A245" s="1" t="s">
        <v>841</v>
      </c>
      <c r="B245" s="1" t="s">
        <v>842</v>
      </c>
      <c r="C245" s="1" t="s">
        <v>843</v>
      </c>
      <c r="D245" s="2" t="str">
        <f>HYPERLINK("http://www.sciencedirect.com/science/journal/24058726")</f>
        <v>http://www.sciencedirect.com/science/journal/24058726</v>
      </c>
      <c r="E245" s="1" t="s">
        <v>844</v>
      </c>
    </row>
    <row r="246" spans="1:5" ht="12.75" customHeight="1" x14ac:dyDescent="0.35">
      <c r="A246" s="1" t="s">
        <v>845</v>
      </c>
      <c r="B246" s="1" t="s">
        <v>846</v>
      </c>
      <c r="C246" s="1" t="s">
        <v>180</v>
      </c>
      <c r="D246" s="2" t="str">
        <f>HYPERLINK("http://www.sciencedirect.com/science/journal/24059188")</f>
        <v>http://www.sciencedirect.com/science/journal/24059188</v>
      </c>
      <c r="E246" s="1" t="s">
        <v>847</v>
      </c>
    </row>
    <row r="247" spans="1:5" ht="12.75" customHeight="1" x14ac:dyDescent="0.35">
      <c r="A247" s="1" t="s">
        <v>848</v>
      </c>
      <c r="B247" s="1" t="s">
        <v>849</v>
      </c>
      <c r="C247" s="1" t="s">
        <v>139</v>
      </c>
      <c r="D247" s="2" t="str">
        <f>HYPERLINK("http://www.sciencedirect.com/science/journal/24679674")</f>
        <v>http://www.sciencedirect.com/science/journal/24679674</v>
      </c>
      <c r="E247" s="1" t="s">
        <v>850</v>
      </c>
    </row>
    <row r="248" spans="1:5" ht="12.75" customHeight="1" x14ac:dyDescent="0.35">
      <c r="A248" s="1" t="s">
        <v>851</v>
      </c>
      <c r="B248" s="1" t="s">
        <v>852</v>
      </c>
      <c r="C248" s="1" t="s">
        <v>123</v>
      </c>
      <c r="D248" s="2" t="str">
        <f>HYPERLINK("http://www.sciencedirect.com/science/journal/09726292")</f>
        <v>http://www.sciencedirect.com/science/journal/09726292</v>
      </c>
      <c r="E248" s="1" t="s">
        <v>853</v>
      </c>
    </row>
    <row r="249" spans="1:5" ht="12.75" customHeight="1" x14ac:dyDescent="0.35">
      <c r="A249" s="1" t="s">
        <v>854</v>
      </c>
      <c r="B249" s="1" t="s">
        <v>855</v>
      </c>
      <c r="C249" s="1" t="s">
        <v>123</v>
      </c>
      <c r="D249" s="2" t="str">
        <f>HYPERLINK("http://www.sciencedirect.com/science/journal/24055255")</f>
        <v>http://www.sciencedirect.com/science/journal/24055255</v>
      </c>
      <c r="E249" s="1" t="s">
        <v>856</v>
      </c>
    </row>
    <row r="250" spans="1:5" ht="12.75" customHeight="1" x14ac:dyDescent="0.35">
      <c r="A250" s="1" t="s">
        <v>857</v>
      </c>
      <c r="B250" s="1" t="s">
        <v>858</v>
      </c>
      <c r="C250" s="1" t="s">
        <v>180</v>
      </c>
      <c r="D250" s="2" t="str">
        <f>HYPERLINK("http://www.sciencedirect.com/science/journal/13030701")</f>
        <v>http://www.sciencedirect.com/science/journal/13030701</v>
      </c>
      <c r="E250" s="1" t="s">
        <v>859</v>
      </c>
    </row>
    <row r="251" spans="1:5" ht="12.75" customHeight="1" x14ac:dyDescent="0.35">
      <c r="A251" s="1" t="s">
        <v>860</v>
      </c>
      <c r="B251" s="1" t="s">
        <v>861</v>
      </c>
      <c r="C251" s="1" t="s">
        <v>126</v>
      </c>
      <c r="D251" s="2" t="str">
        <f>HYPERLINK("http://www.sciencedirect.com/science/journal/24680133")</f>
        <v>http://www.sciencedirect.com/science/journal/24680133</v>
      </c>
      <c r="E251" s="1" t="s">
        <v>862</v>
      </c>
    </row>
    <row r="252" spans="1:5" ht="12.75" customHeight="1" x14ac:dyDescent="0.35">
      <c r="A252" s="1" t="s">
        <v>863</v>
      </c>
      <c r="B252" s="1" t="s">
        <v>864</v>
      </c>
      <c r="C252" s="1" t="s">
        <v>138</v>
      </c>
      <c r="D252" s="2" t="str">
        <f>HYPERLINK("http://www.sciencedirect.com/science/journal/2452199X")</f>
        <v>http://www.sciencedirect.com/science/journal/2452199X</v>
      </c>
      <c r="E252" s="1" t="s">
        <v>865</v>
      </c>
    </row>
    <row r="253" spans="1:5" ht="12.75" customHeight="1" x14ac:dyDescent="0.35">
      <c r="A253" s="1" t="s">
        <v>866</v>
      </c>
      <c r="B253" s="1" t="s">
        <v>867</v>
      </c>
      <c r="C253" s="1" t="s">
        <v>138</v>
      </c>
      <c r="D253" s="2" t="str">
        <f>HYPERLINK("http://www.sciencedirect.com/science/journal/24523216")</f>
        <v>http://www.sciencedirect.com/science/journal/24523216</v>
      </c>
      <c r="E253" s="1" t="s">
        <v>868</v>
      </c>
    </row>
    <row r="254" spans="1:5" ht="12.75" customHeight="1" x14ac:dyDescent="0.35">
      <c r="A254" s="1" t="s">
        <v>869</v>
      </c>
      <c r="B254" s="1" t="s">
        <v>870</v>
      </c>
      <c r="C254" s="1" t="s">
        <v>123</v>
      </c>
      <c r="D254" s="2" t="str">
        <f>HYPERLINK("http://www.sciencedirect.com/science/journal/24680427")</f>
        <v>http://www.sciencedirect.com/science/journal/24680427</v>
      </c>
      <c r="E254" s="1" t="s">
        <v>871</v>
      </c>
    </row>
    <row r="255" spans="1:5" ht="12.75" customHeight="1" x14ac:dyDescent="0.35">
      <c r="A255" s="1" t="s">
        <v>872</v>
      </c>
      <c r="B255" s="1" t="s">
        <v>873</v>
      </c>
      <c r="C255" s="1" t="s">
        <v>143</v>
      </c>
      <c r="D255" s="2" t="str">
        <f>HYPERLINK("http://www.sciencedirect.com/science/journal/24680141")</f>
        <v>http://www.sciencedirect.com/science/journal/24680141</v>
      </c>
      <c r="E255" s="1" t="s">
        <v>874</v>
      </c>
    </row>
    <row r="256" spans="1:5" ht="12.75" customHeight="1" x14ac:dyDescent="0.35">
      <c r="A256" s="1" t="s">
        <v>875</v>
      </c>
      <c r="B256" s="1" t="s">
        <v>876</v>
      </c>
      <c r="C256" s="1" t="s">
        <v>178</v>
      </c>
      <c r="D256" s="2" t="str">
        <f>HYPERLINK("http://www.sciencedirect.com/science/journal/24680540")</f>
        <v>http://www.sciencedirect.com/science/journal/24680540</v>
      </c>
      <c r="E256" s="1" t="s">
        <v>877</v>
      </c>
    </row>
    <row r="257" spans="1:5" ht="12.75" customHeight="1" x14ac:dyDescent="0.35">
      <c r="A257" s="1" t="s">
        <v>878</v>
      </c>
      <c r="B257" s="1" t="s">
        <v>879</v>
      </c>
      <c r="C257" s="1" t="s">
        <v>122</v>
      </c>
      <c r="D257" s="2" t="str">
        <f>HYPERLINK("https://www.sciencedirect.com/journal/biomedical-journal")</f>
        <v>https://www.sciencedirect.com/journal/biomedical-journal</v>
      </c>
      <c r="E257" s="1" t="s">
        <v>880</v>
      </c>
    </row>
    <row r="258" spans="1:5" ht="12.75" customHeight="1" x14ac:dyDescent="0.35">
      <c r="A258" s="1" t="s">
        <v>881</v>
      </c>
      <c r="B258" s="1" t="s">
        <v>882</v>
      </c>
      <c r="C258" s="1" t="s">
        <v>123</v>
      </c>
      <c r="D258" s="2" t="str">
        <f>HYPERLINK("http://www.sciencedirect.com/science/journal/24681245")</f>
        <v>http://www.sciencedirect.com/science/journal/24681245</v>
      </c>
      <c r="E258" s="1" t="s">
        <v>883</v>
      </c>
    </row>
    <row r="259" spans="1:5" ht="12.75" customHeight="1" x14ac:dyDescent="0.35">
      <c r="A259" s="1" t="s">
        <v>884</v>
      </c>
      <c r="B259" s="1" t="s">
        <v>885</v>
      </c>
      <c r="C259" s="1" t="s">
        <v>49</v>
      </c>
      <c r="D259" s="2" t="str">
        <f>HYPERLINK("http://www.sciencedirect.com/science/journal/24680257")</f>
        <v>http://www.sciencedirect.com/science/journal/24680257</v>
      </c>
      <c r="E259" s="1" t="s">
        <v>886</v>
      </c>
    </row>
    <row r="260" spans="1:5" ht="12.75" customHeight="1" x14ac:dyDescent="0.35">
      <c r="A260" s="1" t="s">
        <v>887</v>
      </c>
      <c r="B260" s="1" t="s">
        <v>888</v>
      </c>
      <c r="C260" s="1" t="s">
        <v>160</v>
      </c>
      <c r="D260" s="2" t="str">
        <f>HYPERLINK("http://www.sciencedirect.com/science/journal/2468256X")</f>
        <v>http://www.sciencedirect.com/science/journal/2468256X</v>
      </c>
      <c r="E260" s="1" t="s">
        <v>889</v>
      </c>
    </row>
    <row r="261" spans="1:5" ht="12.75" customHeight="1" x14ac:dyDescent="0.35">
      <c r="A261" s="1" t="s">
        <v>890</v>
      </c>
      <c r="B261" s="1" t="s">
        <v>891</v>
      </c>
      <c r="C261" s="1" t="s">
        <v>143</v>
      </c>
      <c r="D261" s="2" t="str">
        <f>HYPERLINK("http://www.sciencedirect.com/science/journal/24682659")</f>
        <v>http://www.sciencedirect.com/science/journal/24682659</v>
      </c>
      <c r="E261" s="1" t="s">
        <v>892</v>
      </c>
    </row>
    <row r="262" spans="1:5" ht="12.75" customHeight="1" x14ac:dyDescent="0.35">
      <c r="A262" s="1" t="s">
        <v>893</v>
      </c>
      <c r="B262" s="1" t="s">
        <v>894</v>
      </c>
      <c r="C262" s="1" t="s">
        <v>123</v>
      </c>
      <c r="D262" s="2" t="str">
        <f>HYPERLINK("http://www.sciencedirect.com/science/journal/11099666")</f>
        <v>http://www.sciencedirect.com/science/journal/11099666</v>
      </c>
      <c r="E262" s="1" t="s">
        <v>895</v>
      </c>
    </row>
    <row r="263" spans="1:5" ht="12.75" customHeight="1" x14ac:dyDescent="0.35">
      <c r="A263" s="1" t="s">
        <v>76</v>
      </c>
      <c r="B263" s="1" t="s">
        <v>75</v>
      </c>
      <c r="C263" s="1" t="s">
        <v>177</v>
      </c>
      <c r="D263" s="2" t="str">
        <f>HYPERLINK("http://www.sciencedirect.com/science/journal/2667145X")</f>
        <v>http://www.sciencedirect.com/science/journal/2667145X</v>
      </c>
      <c r="E263" s="1" t="s">
        <v>896</v>
      </c>
    </row>
    <row r="264" spans="1:5" ht="12.75" customHeight="1" x14ac:dyDescent="0.35">
      <c r="A264" s="1" t="s">
        <v>897</v>
      </c>
      <c r="B264" s="1" t="s">
        <v>898</v>
      </c>
      <c r="C264" s="1" t="s">
        <v>173</v>
      </c>
      <c r="D264" s="2" t="str">
        <f>HYPERLINK("http://www.sciencedirect.com/science/journal/20460430")</f>
        <v>http://www.sciencedirect.com/science/journal/20460430</v>
      </c>
      <c r="E264" s="1" t="s">
        <v>899</v>
      </c>
    </row>
    <row r="265" spans="1:5" ht="12.75" customHeight="1" x14ac:dyDescent="0.35">
      <c r="A265" s="1" t="s">
        <v>900</v>
      </c>
      <c r="B265" s="1" t="s">
        <v>901</v>
      </c>
      <c r="C265" s="1" t="s">
        <v>135</v>
      </c>
      <c r="D265" s="2" t="str">
        <f>HYPERLINK("http://www.sciencedirect.com/science/journal/2468550X")</f>
        <v>http://www.sciencedirect.com/science/journal/2468550X</v>
      </c>
      <c r="E265" s="1" t="s">
        <v>902</v>
      </c>
    </row>
    <row r="266" spans="1:5" ht="12.75" customHeight="1" x14ac:dyDescent="0.35">
      <c r="A266" s="1" t="s">
        <v>903</v>
      </c>
      <c r="B266" s="1" t="s">
        <v>904</v>
      </c>
      <c r="C266" s="1" t="s">
        <v>49</v>
      </c>
      <c r="D266" s="2" t="str">
        <f>HYPERLINK("http://www.sciencedirect.com/science/journal/24686050")</f>
        <v>http://www.sciencedirect.com/science/journal/24686050</v>
      </c>
      <c r="E266" s="1" t="s">
        <v>905</v>
      </c>
    </row>
    <row r="267" spans="1:5" ht="12.75" customHeight="1" x14ac:dyDescent="0.35">
      <c r="A267" s="1" t="s">
        <v>906</v>
      </c>
      <c r="B267" s="1" t="s">
        <v>907</v>
      </c>
      <c r="C267" s="1" t="s">
        <v>122</v>
      </c>
      <c r="D267" s="2" t="str">
        <f>HYPERLINK("http://www.sciencedirect.com/science/journal/24685011")</f>
        <v>http://www.sciencedirect.com/science/journal/24685011</v>
      </c>
      <c r="E267" s="1" t="s">
        <v>908</v>
      </c>
    </row>
    <row r="268" spans="1:5" ht="12.75" customHeight="1" x14ac:dyDescent="0.35">
      <c r="A268" s="1" t="s">
        <v>909</v>
      </c>
      <c r="B268" s="1" t="s">
        <v>910</v>
      </c>
      <c r="C268" s="1" t="s">
        <v>174</v>
      </c>
      <c r="D268" s="2" t="str">
        <f>HYPERLINK("http://www.sciencedirect.com/science/journal/2468502X")</f>
        <v>http://www.sciencedirect.com/science/journal/2468502X</v>
      </c>
      <c r="E268" s="1" t="s">
        <v>911</v>
      </c>
    </row>
    <row r="269" spans="1:5" ht="12.75" customHeight="1" x14ac:dyDescent="0.35">
      <c r="A269" s="1" t="s">
        <v>912</v>
      </c>
      <c r="B269" s="1" t="s">
        <v>913</v>
      </c>
      <c r="C269" s="1" t="s">
        <v>123</v>
      </c>
      <c r="D269" s="2" t="str">
        <f>HYPERLINK("http://www.sciencedirect.com/science/journal/24689009")</f>
        <v>http://www.sciencedirect.com/science/journal/24689009</v>
      </c>
      <c r="E269" s="1" t="s">
        <v>914</v>
      </c>
    </row>
    <row r="270" spans="1:5" ht="12.75" customHeight="1" x14ac:dyDescent="0.35">
      <c r="A270" s="1" t="s">
        <v>915</v>
      </c>
      <c r="B270" s="1" t="s">
        <v>916</v>
      </c>
      <c r="C270" s="1" t="s">
        <v>123</v>
      </c>
      <c r="D270" s="2" t="str">
        <f>HYPERLINK("http://www.sciencedirect.com/science/journal/25425684")</f>
        <v>http://www.sciencedirect.com/science/journal/25425684</v>
      </c>
      <c r="E270" s="1" t="s">
        <v>917</v>
      </c>
    </row>
    <row r="271" spans="1:5" ht="12.75" customHeight="1" x14ac:dyDescent="0.35">
      <c r="A271" s="1" t="s">
        <v>918</v>
      </c>
      <c r="B271" s="1" t="s">
        <v>919</v>
      </c>
      <c r="C271" s="1" t="s">
        <v>160</v>
      </c>
      <c r="D271" s="2" t="str">
        <f>HYPERLINK("http://www.sciencedirect.com/science/journal/20962495")</f>
        <v>http://www.sciencedirect.com/science/journal/20962495</v>
      </c>
      <c r="E271" s="1" t="s">
        <v>920</v>
      </c>
    </row>
    <row r="272" spans="1:5" ht="12.75" customHeight="1" x14ac:dyDescent="0.35">
      <c r="A272" s="1" t="s">
        <v>921</v>
      </c>
      <c r="B272" s="1" t="s">
        <v>922</v>
      </c>
      <c r="C272" s="1" t="s">
        <v>156</v>
      </c>
      <c r="D272" s="2" t="str">
        <f>HYPERLINK("http://www.sciencedirect.com/science/journal/25425048")</f>
        <v>http://www.sciencedirect.com/science/journal/25425048</v>
      </c>
      <c r="E272" s="1" t="s">
        <v>923</v>
      </c>
    </row>
    <row r="273" spans="1:5" ht="12.75" customHeight="1" x14ac:dyDescent="0.35">
      <c r="A273" s="1" t="s">
        <v>924</v>
      </c>
      <c r="B273" s="1" t="s">
        <v>925</v>
      </c>
      <c r="C273" s="1" t="s">
        <v>122</v>
      </c>
      <c r="D273" s="2" t="str">
        <f>HYPERLINK("http://www.sciencedirect.com/science/journal/25431064")</f>
        <v>http://www.sciencedirect.com/science/journal/25431064</v>
      </c>
      <c r="E273" s="1" t="s">
        <v>926</v>
      </c>
    </row>
    <row r="274" spans="1:5" ht="12.75" customHeight="1" x14ac:dyDescent="0.35">
      <c r="A274" s="1" t="s">
        <v>927</v>
      </c>
      <c r="B274" s="1" t="s">
        <v>928</v>
      </c>
      <c r="C274" s="1" t="s">
        <v>194</v>
      </c>
      <c r="D274" s="2" t="str">
        <f>HYPERLINK("http://www.sciencedirect.com/science/journal/20962487")</f>
        <v>http://www.sciencedirect.com/science/journal/20962487</v>
      </c>
      <c r="E274" s="1" t="s">
        <v>929</v>
      </c>
    </row>
    <row r="275" spans="1:5" ht="12.75" customHeight="1" x14ac:dyDescent="0.35">
      <c r="A275" s="1" t="s">
        <v>930</v>
      </c>
      <c r="B275" s="1" t="s">
        <v>931</v>
      </c>
      <c r="C275" s="1" t="s">
        <v>156</v>
      </c>
      <c r="D275" s="2" t="str">
        <f>HYPERLINK("http://www.sciencedirect.com/science/journal/25888404")</f>
        <v>http://www.sciencedirect.com/science/journal/25888404</v>
      </c>
      <c r="E275" s="1" t="s">
        <v>932</v>
      </c>
    </row>
    <row r="276" spans="1:5" ht="12.75" customHeight="1" x14ac:dyDescent="0.35">
      <c r="A276" s="1" t="s">
        <v>933</v>
      </c>
      <c r="B276" s="1" t="s">
        <v>934</v>
      </c>
      <c r="C276" s="1" t="s">
        <v>123</v>
      </c>
      <c r="D276" s="2" t="str">
        <f>HYPERLINK("http://www.sciencedirect.com/science/journal/25889141")</f>
        <v>http://www.sciencedirect.com/science/journal/25889141</v>
      </c>
      <c r="E276" s="1" t="s">
        <v>935</v>
      </c>
    </row>
    <row r="277" spans="1:5" ht="12.75" customHeight="1" x14ac:dyDescent="0.35">
      <c r="A277" s="1" t="s">
        <v>936</v>
      </c>
      <c r="B277" s="1" t="s">
        <v>937</v>
      </c>
      <c r="C277" s="1" t="s">
        <v>147</v>
      </c>
      <c r="D277" s="2" t="str">
        <f>HYPERLINK("http://www.sciencedirect.com/science/journal/25889125")</f>
        <v>http://www.sciencedirect.com/science/journal/25889125</v>
      </c>
      <c r="E277" s="1" t="s">
        <v>938</v>
      </c>
    </row>
    <row r="278" spans="1:5" ht="12.75" customHeight="1" x14ac:dyDescent="0.35">
      <c r="A278" s="1" t="s">
        <v>939</v>
      </c>
      <c r="B278" s="1" t="s">
        <v>940</v>
      </c>
      <c r="C278" s="1" t="s">
        <v>195</v>
      </c>
      <c r="D278" s="2" t="str">
        <f>HYPERLINK("http://www.sciencedirect.com/science/journal/25889133")</f>
        <v>http://www.sciencedirect.com/science/journal/25889133</v>
      </c>
      <c r="E278" s="1" t="s">
        <v>941</v>
      </c>
    </row>
    <row r="279" spans="1:5" ht="12.75" customHeight="1" x14ac:dyDescent="0.35">
      <c r="A279" s="1" t="s">
        <v>942</v>
      </c>
      <c r="B279" s="1" t="s">
        <v>943</v>
      </c>
      <c r="C279" s="1" t="s">
        <v>141</v>
      </c>
      <c r="D279" s="2" t="str">
        <f>HYPERLINK("http://www.sciencedirect.com/science/journal/2589238X")</f>
        <v>http://www.sciencedirect.com/science/journal/2589238X</v>
      </c>
      <c r="E279" s="1" t="s">
        <v>944</v>
      </c>
    </row>
    <row r="280" spans="1:5" ht="12.75" customHeight="1" x14ac:dyDescent="0.35">
      <c r="A280" s="1" t="s">
        <v>945</v>
      </c>
      <c r="B280" s="1" t="s">
        <v>946</v>
      </c>
      <c r="C280" s="1" t="s">
        <v>947</v>
      </c>
      <c r="D280" s="2" t="str">
        <f>HYPERLINK("http://www.sciencedirect.com/science/journal/25889338")</f>
        <v>http://www.sciencedirect.com/science/journal/25889338</v>
      </c>
      <c r="E280" s="1" t="s">
        <v>948</v>
      </c>
    </row>
    <row r="281" spans="1:5" ht="12.75" customHeight="1" x14ac:dyDescent="0.35">
      <c r="A281" s="1" t="s">
        <v>949</v>
      </c>
      <c r="B281" s="1" t="s">
        <v>950</v>
      </c>
      <c r="C281" s="1" t="s">
        <v>127</v>
      </c>
      <c r="D281" s="2" t="str">
        <f>HYPERLINK("http://www.sciencedirect.com/science/journal/25892991")</f>
        <v>http://www.sciencedirect.com/science/journal/25892991</v>
      </c>
      <c r="E281" s="1" t="s">
        <v>951</v>
      </c>
    </row>
    <row r="282" spans="1:5" ht="12.75" customHeight="1" x14ac:dyDescent="0.35">
      <c r="A282" s="1" t="s">
        <v>952</v>
      </c>
      <c r="B282" s="1" t="s">
        <v>953</v>
      </c>
      <c r="C282" s="1" t="s">
        <v>954</v>
      </c>
      <c r="D282" s="2" t="str">
        <f>HYPERLINK("http://www.sciencedirect.com/science/journal/24682276")</f>
        <v>http://www.sciencedirect.com/science/journal/24682276</v>
      </c>
      <c r="E282" s="1" t="s">
        <v>955</v>
      </c>
    </row>
    <row r="283" spans="1:5" ht="12.75" customHeight="1" x14ac:dyDescent="0.35">
      <c r="A283" s="1" t="s">
        <v>956</v>
      </c>
      <c r="B283" s="1" t="s">
        <v>957</v>
      </c>
      <c r="C283" s="1" t="s">
        <v>129</v>
      </c>
      <c r="D283" s="2" t="str">
        <f>HYPERLINK("http://www.sciencedirect.com/science/journal/22256032")</f>
        <v>http://www.sciencedirect.com/science/journal/22256032</v>
      </c>
      <c r="E283" s="1" t="s">
        <v>958</v>
      </c>
    </row>
    <row r="284" spans="1:5" ht="12.75" customHeight="1" x14ac:dyDescent="0.35">
      <c r="A284" s="1" t="s">
        <v>959</v>
      </c>
      <c r="B284" s="1" t="s">
        <v>960</v>
      </c>
      <c r="C284" s="1" t="s">
        <v>123</v>
      </c>
      <c r="D284" s="2" t="str">
        <f>HYPERLINK("http://www.sciencedirect.com/science/journal/25893777")</f>
        <v>http://www.sciencedirect.com/science/journal/25893777</v>
      </c>
      <c r="E284" s="1" t="s">
        <v>961</v>
      </c>
    </row>
    <row r="285" spans="1:5" ht="12.75" customHeight="1" x14ac:dyDescent="0.35">
      <c r="A285" s="1" t="s">
        <v>962</v>
      </c>
      <c r="B285" s="1" t="s">
        <v>963</v>
      </c>
      <c r="C285" s="1" t="s">
        <v>150</v>
      </c>
      <c r="D285" s="2" t="str">
        <f>HYPERLINK("http://www.sciencedirect.com/science/journal/25894714")</f>
        <v>http://www.sciencedirect.com/science/journal/25894714</v>
      </c>
      <c r="E285" s="1" t="s">
        <v>964</v>
      </c>
    </row>
    <row r="286" spans="1:5" ht="12.75" customHeight="1" x14ac:dyDescent="0.35">
      <c r="A286" s="1" t="s">
        <v>965</v>
      </c>
      <c r="B286" s="1" t="s">
        <v>966</v>
      </c>
      <c r="C286" s="1" t="s">
        <v>124</v>
      </c>
      <c r="D286" s="2" t="str">
        <f>HYPERLINK("http://www.sciencedirect.com/science/journal/20962320")</f>
        <v>http://www.sciencedirect.com/science/journal/20962320</v>
      </c>
      <c r="E286" s="1" t="s">
        <v>967</v>
      </c>
    </row>
    <row r="287" spans="1:5" ht="12.75" customHeight="1" x14ac:dyDescent="0.35">
      <c r="A287" s="1" t="s">
        <v>968</v>
      </c>
      <c r="B287" s="1" t="s">
        <v>969</v>
      </c>
      <c r="C287" s="1" t="s">
        <v>970</v>
      </c>
      <c r="D287" s="2" t="str">
        <f>HYPERLINK("http://www.sciencedirect.com/science/journal/25897217")</f>
        <v>http://www.sciencedirect.com/science/journal/25897217</v>
      </c>
      <c r="E287" s="1" t="s">
        <v>971</v>
      </c>
    </row>
    <row r="288" spans="1:5" ht="12.75" customHeight="1" x14ac:dyDescent="0.35">
      <c r="A288" s="1" t="s">
        <v>972</v>
      </c>
      <c r="B288" s="1" t="s">
        <v>973</v>
      </c>
      <c r="C288" s="1" t="s">
        <v>150</v>
      </c>
      <c r="D288" s="2" t="str">
        <f>HYPERLINK("http://www.sciencedirect.com/science/journal/25897578")</f>
        <v>http://www.sciencedirect.com/science/journal/25897578</v>
      </c>
      <c r="E288" s="1" t="s">
        <v>974</v>
      </c>
    </row>
    <row r="289" spans="1:5" ht="12.75" customHeight="1" x14ac:dyDescent="0.35">
      <c r="A289" s="1" t="s">
        <v>975</v>
      </c>
      <c r="B289" s="1" t="s">
        <v>976</v>
      </c>
      <c r="C289" s="1" t="s">
        <v>977</v>
      </c>
      <c r="D289" s="2" t="str">
        <f>HYPERLINK("http://www.sciencedirect.com/science/journal/25897918")</f>
        <v>http://www.sciencedirect.com/science/journal/25897918</v>
      </c>
      <c r="E289" s="1" t="s">
        <v>978</v>
      </c>
    </row>
    <row r="290" spans="1:5" ht="12.75" customHeight="1" x14ac:dyDescent="0.35">
      <c r="A290" s="1" t="s">
        <v>979</v>
      </c>
      <c r="B290" s="1" t="s">
        <v>980</v>
      </c>
      <c r="C290" s="1" t="s">
        <v>123</v>
      </c>
      <c r="D290" s="2" t="str">
        <f>HYPERLINK("http://www.sciencedirect.com/science/journal/00028177")</f>
        <v>http://www.sciencedirect.com/science/journal/00028177</v>
      </c>
      <c r="E290" s="1" t="s">
        <v>981</v>
      </c>
    </row>
    <row r="291" spans="1:5" ht="12.75" customHeight="1" x14ac:dyDescent="0.35">
      <c r="A291" s="1" t="s">
        <v>982</v>
      </c>
      <c r="B291" s="1" t="s">
        <v>983</v>
      </c>
      <c r="C291" s="1" t="s">
        <v>123</v>
      </c>
      <c r="D291" s="2" t="str">
        <f>HYPERLINK("http://www.elsevier.com/locate/issn/2352-7986")</f>
        <v>http://www.elsevier.com/locate/issn/2352-7986</v>
      </c>
      <c r="E291" s="1" t="s">
        <v>984</v>
      </c>
    </row>
    <row r="292" spans="1:5" ht="12.75" customHeight="1" x14ac:dyDescent="0.35">
      <c r="A292" s="1" t="s">
        <v>985</v>
      </c>
      <c r="B292" s="1" t="s">
        <v>986</v>
      </c>
      <c r="C292" s="1" t="s">
        <v>123</v>
      </c>
      <c r="D292" s="2" t="str">
        <f>HYPERLINK("http://www.sciencedirect.com/science/journal/24057991")</f>
        <v>http://www.sciencedirect.com/science/journal/24057991</v>
      </c>
      <c r="E292" s="1" t="s">
        <v>987</v>
      </c>
    </row>
    <row r="293" spans="1:5" ht="12.75" customHeight="1" x14ac:dyDescent="0.35">
      <c r="A293" s="1" t="s">
        <v>988</v>
      </c>
      <c r="B293" s="1" t="s">
        <v>989</v>
      </c>
      <c r="C293" s="1" t="s">
        <v>123</v>
      </c>
      <c r="D293" s="2" t="str">
        <f>HYPERLINK("http://www.sciencedirect.com/science/journal/21571716")</f>
        <v>http://www.sciencedirect.com/science/journal/21571716</v>
      </c>
      <c r="E293" s="1" t="s">
        <v>990</v>
      </c>
    </row>
    <row r="294" spans="1:5" ht="12.75" customHeight="1" x14ac:dyDescent="0.35">
      <c r="A294" s="1" t="s">
        <v>991</v>
      </c>
      <c r="B294" s="1" t="s">
        <v>992</v>
      </c>
      <c r="C294" s="1" t="s">
        <v>123</v>
      </c>
      <c r="D294" s="2" t="str">
        <f>HYPERLINK("http://www.sciencedirect.com/science/journal/10870024")</f>
        <v>http://www.sciencedirect.com/science/journal/10870024</v>
      </c>
      <c r="E294" s="1" t="s">
        <v>993</v>
      </c>
    </row>
    <row r="295" spans="1:5" ht="12.75" customHeight="1" x14ac:dyDescent="0.35">
      <c r="A295" s="1" t="s">
        <v>17</v>
      </c>
      <c r="B295" s="1" t="s">
        <v>16</v>
      </c>
      <c r="C295" s="1" t="s">
        <v>183</v>
      </c>
      <c r="D295" s="2" t="str">
        <f>HYPERLINK("http://www.sciencedirect.com/science/journal/24521760")</f>
        <v>http://www.sciencedirect.com/science/journal/24521760</v>
      </c>
      <c r="E295" s="1" t="s">
        <v>994</v>
      </c>
    </row>
    <row r="296" spans="1:5" ht="12.75" customHeight="1" x14ac:dyDescent="0.35">
      <c r="A296" s="1" t="s">
        <v>995</v>
      </c>
      <c r="B296" s="1" t="s">
        <v>996</v>
      </c>
      <c r="C296" s="1" t="s">
        <v>170</v>
      </c>
      <c r="D296" s="2" t="str">
        <f>HYPERLINK("http://www.sciencedirect.com/science/journal/25902865")</f>
        <v>http://www.sciencedirect.com/science/journal/25902865</v>
      </c>
      <c r="E296" s="1" t="s">
        <v>997</v>
      </c>
    </row>
    <row r="297" spans="1:5" ht="12.75" customHeight="1" x14ac:dyDescent="0.35">
      <c r="A297" s="1" t="s">
        <v>998</v>
      </c>
      <c r="B297" s="1" t="s">
        <v>999</v>
      </c>
      <c r="C297" s="1" t="s">
        <v>123</v>
      </c>
      <c r="D297" s="2" t="str">
        <f>HYPERLINK("http://www.sciencedirect.com/science/journal/24521094")</f>
        <v>http://www.sciencedirect.com/science/journal/24521094</v>
      </c>
      <c r="E297" s="1" t="s">
        <v>1000</v>
      </c>
    </row>
    <row r="298" spans="1:5" ht="12.75" customHeight="1" x14ac:dyDescent="0.35">
      <c r="A298" s="1" t="s">
        <v>1001</v>
      </c>
      <c r="B298" s="1" t="s">
        <v>1002</v>
      </c>
      <c r="C298" s="1" t="s">
        <v>123</v>
      </c>
      <c r="D298" s="2" t="str">
        <f>HYPERLINK("http://www.sciencedirect.com/science/journal/2452302X")</f>
        <v>http://www.sciencedirect.com/science/journal/2452302X</v>
      </c>
      <c r="E298" s="1" t="s">
        <v>1003</v>
      </c>
    </row>
    <row r="299" spans="1:5" ht="12.75" customHeight="1" x14ac:dyDescent="0.35">
      <c r="A299" s="1" t="s">
        <v>9</v>
      </c>
      <c r="B299" s="1" t="s">
        <v>8</v>
      </c>
      <c r="C299" s="1" t="s">
        <v>123</v>
      </c>
      <c r="D299" s="2" t="str">
        <f>HYPERLINK("http://www.sciencedirect.com/science/journal/25424327")</f>
        <v>http://www.sciencedirect.com/science/journal/25424327</v>
      </c>
      <c r="E299" s="1" t="s">
        <v>1004</v>
      </c>
    </row>
    <row r="300" spans="1:5" ht="12.75" customHeight="1" x14ac:dyDescent="0.35">
      <c r="A300" s="1" t="s">
        <v>13</v>
      </c>
      <c r="B300" s="1" t="s">
        <v>12</v>
      </c>
      <c r="C300" s="1" t="s">
        <v>123</v>
      </c>
      <c r="D300" s="2" t="str">
        <f>HYPERLINK("http://www.sciencedirect.com/science/journal/25894080")</f>
        <v>http://www.sciencedirect.com/science/journal/25894080</v>
      </c>
      <c r="E300" s="1" t="s">
        <v>1005</v>
      </c>
    </row>
    <row r="301" spans="1:5" ht="12.75" customHeight="1" x14ac:dyDescent="0.35">
      <c r="A301" s="1" t="s">
        <v>11</v>
      </c>
      <c r="B301" s="1" t="s">
        <v>10</v>
      </c>
      <c r="C301" s="1" t="s">
        <v>200</v>
      </c>
      <c r="D301" s="2" t="str">
        <f>HYPERLINK("http://www.sciencedirect.com/science/journal/2589420X")</f>
        <v>http://www.sciencedirect.com/science/journal/2589420X</v>
      </c>
      <c r="E301" s="1" t="s">
        <v>1006</v>
      </c>
    </row>
    <row r="302" spans="1:5" ht="12.75" customHeight="1" x14ac:dyDescent="0.35">
      <c r="A302" s="1" t="s">
        <v>7</v>
      </c>
      <c r="B302" s="1" t="s">
        <v>6</v>
      </c>
      <c r="C302" s="1" t="s">
        <v>123</v>
      </c>
      <c r="D302" s="2" t="str">
        <f>HYPERLINK("http://www.sciencedirect.com/science/journal/25898701")</f>
        <v>http://www.sciencedirect.com/science/journal/25898701</v>
      </c>
      <c r="E302" s="1" t="s">
        <v>1007</v>
      </c>
    </row>
    <row r="303" spans="1:5" ht="12.75" customHeight="1" x14ac:dyDescent="0.35">
      <c r="A303" s="1" t="s">
        <v>1008</v>
      </c>
      <c r="B303" s="1" t="s">
        <v>1009</v>
      </c>
      <c r="C303" s="1" t="s">
        <v>138</v>
      </c>
      <c r="D303" s="2" t="str">
        <f>HYPERLINK("http://www.sciencedirect.com/science/journal/25899651")</f>
        <v>http://www.sciencedirect.com/science/journal/25899651</v>
      </c>
      <c r="E303" s="1" t="s">
        <v>1010</v>
      </c>
    </row>
    <row r="304" spans="1:5" ht="12.75" customHeight="1" x14ac:dyDescent="0.35">
      <c r="A304" s="1" t="s">
        <v>1011</v>
      </c>
      <c r="B304" s="1" t="s">
        <v>1012</v>
      </c>
      <c r="C304" s="1" t="s">
        <v>129</v>
      </c>
      <c r="D304" s="2" t="str">
        <f>HYPERLINK("http://www.sciencedirect.com/science/journal/20965192")</f>
        <v>http://www.sciencedirect.com/science/journal/20965192</v>
      </c>
      <c r="E304" s="1" t="s">
        <v>1013</v>
      </c>
    </row>
    <row r="305" spans="1:5" ht="12.75" customHeight="1" x14ac:dyDescent="0.35">
      <c r="A305" s="1" t="s">
        <v>1014</v>
      </c>
      <c r="B305" s="1" t="s">
        <v>1015</v>
      </c>
      <c r="C305" s="1" t="s">
        <v>123</v>
      </c>
      <c r="D305" s="2" t="str">
        <f>HYPERLINK("http://www.sciencedirect.com/science/journal/20963602")</f>
        <v>http://www.sciencedirect.com/science/journal/20963602</v>
      </c>
      <c r="E305" s="1" t="s">
        <v>1016</v>
      </c>
    </row>
    <row r="306" spans="1:5" ht="12.75" customHeight="1" x14ac:dyDescent="0.35">
      <c r="A306" s="1" t="s">
        <v>1017</v>
      </c>
      <c r="B306" s="1" t="s">
        <v>1018</v>
      </c>
      <c r="C306" s="1" t="s">
        <v>144</v>
      </c>
      <c r="D306" s="2" t="str">
        <f>HYPERLINK("http://www.sciencedirect.com/science/journal/20965117")</f>
        <v>http://www.sciencedirect.com/science/journal/20965117</v>
      </c>
      <c r="E306" s="1" t="s">
        <v>1019</v>
      </c>
    </row>
    <row r="307" spans="1:5" ht="12.75" customHeight="1" x14ac:dyDescent="0.35">
      <c r="A307" s="1" t="s">
        <v>1020</v>
      </c>
      <c r="B307" s="1" t="s">
        <v>1021</v>
      </c>
      <c r="C307" s="1" t="s">
        <v>199</v>
      </c>
      <c r="D307" s="2" t="str">
        <f>HYPERLINK("http://www.sciencedirect.com/science/journal/25774441")</f>
        <v>http://www.sciencedirect.com/science/journal/25774441</v>
      </c>
      <c r="E307" s="1" t="s">
        <v>1022</v>
      </c>
    </row>
    <row r="308" spans="1:5" ht="12.75" customHeight="1" x14ac:dyDescent="0.35">
      <c r="A308" s="1" t="s">
        <v>1023</v>
      </c>
      <c r="B308" s="1" t="s">
        <v>1024</v>
      </c>
      <c r="C308" s="1" t="s">
        <v>123</v>
      </c>
      <c r="D308" s="2" t="str">
        <f>HYPERLINK("http://www.sciencedirect.com/science/journal/25901095")</f>
        <v>http://www.sciencedirect.com/science/journal/25901095</v>
      </c>
      <c r="E308" s="1" t="s">
        <v>1025</v>
      </c>
    </row>
    <row r="309" spans="1:5" ht="12.75" customHeight="1" x14ac:dyDescent="0.35">
      <c r="A309" s="1" t="s">
        <v>1026</v>
      </c>
      <c r="B309" s="1" t="s">
        <v>1027</v>
      </c>
      <c r="C309" s="1" t="s">
        <v>150</v>
      </c>
      <c r="D309" s="2" t="str">
        <f>HYPERLINK("http://www.sciencedirect.com/science/journal/25901826")</f>
        <v>http://www.sciencedirect.com/science/journal/25901826</v>
      </c>
      <c r="E309" s="1" t="s">
        <v>1028</v>
      </c>
    </row>
    <row r="310" spans="1:5" ht="12.75" customHeight="1" x14ac:dyDescent="0.35">
      <c r="A310" s="1" t="s">
        <v>1029</v>
      </c>
      <c r="B310" s="1" t="s">
        <v>1030</v>
      </c>
      <c r="C310" s="1" t="s">
        <v>1031</v>
      </c>
      <c r="D310" s="2" t="str">
        <f>HYPERLINK("http://www.sciencedirect.com/science/journal/25901834")</f>
        <v>http://www.sciencedirect.com/science/journal/25901834</v>
      </c>
      <c r="E310" s="1" t="s">
        <v>1032</v>
      </c>
    </row>
    <row r="311" spans="1:5" ht="12.75" customHeight="1" x14ac:dyDescent="0.35">
      <c r="A311" s="1" t="s">
        <v>1033</v>
      </c>
      <c r="B311" s="1" t="s">
        <v>1034</v>
      </c>
      <c r="C311" s="1" t="s">
        <v>123</v>
      </c>
      <c r="D311" s="2" t="str">
        <f>HYPERLINK("http://www.sciencedirect.com/science/journal/24146447")</f>
        <v>http://www.sciencedirect.com/science/journal/24146447</v>
      </c>
      <c r="E311" s="1" t="s">
        <v>1035</v>
      </c>
    </row>
    <row r="312" spans="1:5" ht="12.75" customHeight="1" x14ac:dyDescent="0.35">
      <c r="A312" s="1" t="s">
        <v>1036</v>
      </c>
      <c r="B312" s="1" t="s">
        <v>1037</v>
      </c>
      <c r="C312" s="1" t="s">
        <v>143</v>
      </c>
      <c r="D312" s="2" t="str">
        <f>HYPERLINK("http://www.sciencedirect.com/science/journal/25902598")</f>
        <v>http://www.sciencedirect.com/science/journal/25902598</v>
      </c>
      <c r="E312" s="1" t="s">
        <v>1038</v>
      </c>
    </row>
    <row r="313" spans="1:5" ht="12.75" customHeight="1" x14ac:dyDescent="0.35">
      <c r="A313" s="1" t="s">
        <v>1039</v>
      </c>
      <c r="B313" s="1" t="s">
        <v>1040</v>
      </c>
      <c r="C313" s="1" t="s">
        <v>123</v>
      </c>
      <c r="D313" s="2" t="str">
        <f>HYPERLINK("http://www.sciencedirect.com/science/journal/25902806")</f>
        <v>http://www.sciencedirect.com/science/journal/25902806</v>
      </c>
      <c r="E313" s="1" t="s">
        <v>1041</v>
      </c>
    </row>
    <row r="314" spans="1:5" ht="12.75" customHeight="1" x14ac:dyDescent="0.35">
      <c r="A314" s="1" t="s">
        <v>1042</v>
      </c>
      <c r="B314" s="1" t="s">
        <v>1043</v>
      </c>
      <c r="C314" s="1" t="s">
        <v>153</v>
      </c>
      <c r="D314" s="2" t="str">
        <f>HYPERLINK("http://www.sciencedirect.com/science/journal/25902792")</f>
        <v>http://www.sciencedirect.com/science/journal/25902792</v>
      </c>
      <c r="E314" s="1" t="s">
        <v>1044</v>
      </c>
    </row>
    <row r="315" spans="1:5" ht="12.75" customHeight="1" x14ac:dyDescent="0.35">
      <c r="A315" s="1" t="s">
        <v>1045</v>
      </c>
      <c r="B315" s="1" t="s">
        <v>1046</v>
      </c>
      <c r="C315" s="1" t="s">
        <v>186</v>
      </c>
      <c r="D315" s="2" t="str">
        <f>HYPERLINK("http://www.sciencedirect.com/science/journal/26659069")</f>
        <v>http://www.sciencedirect.com/science/journal/26659069</v>
      </c>
      <c r="E315" s="1" t="s">
        <v>1047</v>
      </c>
    </row>
    <row r="316" spans="1:5" ht="12.75" customHeight="1" x14ac:dyDescent="0.35">
      <c r="A316" s="1" t="s">
        <v>1048</v>
      </c>
      <c r="B316" s="1" t="s">
        <v>1049</v>
      </c>
      <c r="C316" s="1" t="s">
        <v>123</v>
      </c>
      <c r="D316" s="2" t="str">
        <f>HYPERLINK("http://www.sciencedirect.com/science/journal/26660849")</f>
        <v>http://www.sciencedirect.com/science/journal/26660849</v>
      </c>
      <c r="E316" s="1" t="s">
        <v>1050</v>
      </c>
    </row>
    <row r="317" spans="1:5" ht="12.75" customHeight="1" x14ac:dyDescent="0.35">
      <c r="A317" s="1" t="s">
        <v>1051</v>
      </c>
      <c r="B317" s="1" t="s">
        <v>1052</v>
      </c>
      <c r="C317" s="1" t="s">
        <v>123</v>
      </c>
      <c r="D317" s="2" t="str">
        <f>HYPERLINK("http://www.sciencedirect.com/science/journal/26660873")</f>
        <v>http://www.sciencedirect.com/science/journal/26660873</v>
      </c>
      <c r="E317" s="1" t="s">
        <v>1053</v>
      </c>
    </row>
    <row r="318" spans="1:5" ht="12.75" customHeight="1" x14ac:dyDescent="0.35">
      <c r="A318" s="1" t="s">
        <v>1054</v>
      </c>
      <c r="B318" s="1" t="s">
        <v>1055</v>
      </c>
      <c r="C318" s="1" t="s">
        <v>131</v>
      </c>
      <c r="D318" s="2" t="str">
        <f>HYPERLINK("http://www.sciencedirect.com/science/journal/26661233")</f>
        <v>http://www.sciencedirect.com/science/journal/26661233</v>
      </c>
      <c r="E318" s="1" t="s">
        <v>1056</v>
      </c>
    </row>
    <row r="319" spans="1:5" ht="12.75" customHeight="1" x14ac:dyDescent="0.35">
      <c r="A319" s="1" t="s">
        <v>1057</v>
      </c>
      <c r="B319" s="1" t="s">
        <v>1058</v>
      </c>
      <c r="C319" s="1" t="s">
        <v>174</v>
      </c>
      <c r="D319" s="2" t="str">
        <f>HYPERLINK("http://www.sciencedirect.com/science/journal/20965796")</f>
        <v>http://www.sciencedirect.com/science/journal/20965796</v>
      </c>
      <c r="E319" s="1" t="s">
        <v>1059</v>
      </c>
    </row>
    <row r="320" spans="1:5" ht="12.75" customHeight="1" x14ac:dyDescent="0.35">
      <c r="A320" s="1" t="s">
        <v>1060</v>
      </c>
      <c r="B320" s="1" t="s">
        <v>1061</v>
      </c>
      <c r="C320" s="1" t="s">
        <v>1062</v>
      </c>
      <c r="D320" s="2" t="str">
        <f>HYPERLINK("http://www.sciencedirect.com/science/journal/26661381")</f>
        <v>http://www.sciencedirect.com/science/journal/26661381</v>
      </c>
      <c r="E320" s="1" t="s">
        <v>1063</v>
      </c>
    </row>
    <row r="321" spans="1:5" ht="12.75" customHeight="1" x14ac:dyDescent="0.35">
      <c r="A321" s="1" t="s">
        <v>1064</v>
      </c>
      <c r="B321" s="1" t="s">
        <v>1065</v>
      </c>
      <c r="C321" s="1" t="s">
        <v>151</v>
      </c>
      <c r="D321" s="2" t="str">
        <f>HYPERLINK("http://www.sciencedirect.com/science/journal/1674862X")</f>
        <v>http://www.sciencedirect.com/science/journal/1674862X</v>
      </c>
      <c r="E321" s="1" t="s">
        <v>1066</v>
      </c>
    </row>
    <row r="322" spans="1:5" ht="12.75" customHeight="1" x14ac:dyDescent="0.35">
      <c r="A322" s="1" t="s">
        <v>1067</v>
      </c>
      <c r="B322" s="1" t="s">
        <v>1068</v>
      </c>
      <c r="C322" s="1" t="s">
        <v>123</v>
      </c>
      <c r="D322" s="2" t="str">
        <f>HYPERLINK("http://www.sciencedirect.com/science/journal/03650596")</f>
        <v>http://www.sciencedirect.com/science/journal/03650596</v>
      </c>
      <c r="E322" s="1" t="s">
        <v>1069</v>
      </c>
    </row>
    <row r="323" spans="1:5" ht="12.75" customHeight="1" x14ac:dyDescent="0.35">
      <c r="A323" s="1" t="s">
        <v>1070</v>
      </c>
      <c r="B323" s="1" t="s">
        <v>1071</v>
      </c>
      <c r="C323" s="1" t="s">
        <v>123</v>
      </c>
      <c r="D323" s="2" t="str">
        <f>HYPERLINK("http://www.elsevier.com/locate/issn/2666-2752")</f>
        <v>http://www.elsevier.com/locate/issn/2666-2752</v>
      </c>
      <c r="E323" s="1" t="s">
        <v>1072</v>
      </c>
    </row>
    <row r="324" spans="1:5" ht="12.75" customHeight="1" x14ac:dyDescent="0.35">
      <c r="A324" s="1" t="s">
        <v>1073</v>
      </c>
      <c r="B324" s="1" t="s">
        <v>1074</v>
      </c>
      <c r="C324" s="1" t="s">
        <v>202</v>
      </c>
      <c r="D324" s="2" t="str">
        <f>HYPERLINK("http://www.sciencedirect.com/science/journal/26663376")</f>
        <v>http://www.sciencedirect.com/science/journal/26663376</v>
      </c>
      <c r="E324" s="1" t="s">
        <v>1075</v>
      </c>
    </row>
    <row r="325" spans="1:5" ht="12.75" customHeight="1" x14ac:dyDescent="0.35">
      <c r="A325" s="1" t="s">
        <v>1076</v>
      </c>
      <c r="B325" s="1" t="s">
        <v>1077</v>
      </c>
      <c r="C325" s="1" t="s">
        <v>174</v>
      </c>
      <c r="D325" s="2" t="str">
        <f>HYPERLINK("http://www.sciencedirect.com/science/journal/26663074")</f>
        <v>http://www.sciencedirect.com/science/journal/26663074</v>
      </c>
      <c r="E325" s="1" t="s">
        <v>1078</v>
      </c>
    </row>
    <row r="326" spans="1:5" ht="12.75" customHeight="1" x14ac:dyDescent="0.35">
      <c r="A326" s="1" t="s">
        <v>1079</v>
      </c>
      <c r="B326" s="1" t="s">
        <v>1080</v>
      </c>
      <c r="C326" s="1" t="s">
        <v>127</v>
      </c>
      <c r="D326" s="2" t="str">
        <f>HYPERLINK("http://www.sciencedirect.com/science/journal/26663511")</f>
        <v>http://www.sciencedirect.com/science/journal/26663511</v>
      </c>
      <c r="E326" s="1" t="s">
        <v>1081</v>
      </c>
    </row>
    <row r="327" spans="1:5" ht="12.75" customHeight="1" x14ac:dyDescent="0.35">
      <c r="A327" s="1" t="s">
        <v>1082</v>
      </c>
      <c r="B327" s="1" t="s">
        <v>1083</v>
      </c>
      <c r="C327" s="1" t="s">
        <v>1084</v>
      </c>
      <c r="D327" s="2" t="str">
        <f>HYPERLINK("http://www.sciencedirect.com/science/journal/26664127")</f>
        <v>http://www.sciencedirect.com/science/journal/26664127</v>
      </c>
      <c r="E327" s="1" t="s">
        <v>1085</v>
      </c>
    </row>
    <row r="328" spans="1:5" ht="12.75" customHeight="1" x14ac:dyDescent="0.35">
      <c r="A328" s="1" t="s">
        <v>23</v>
      </c>
      <c r="B328" s="1" t="s">
        <v>22</v>
      </c>
      <c r="C328" s="1" t="s">
        <v>203</v>
      </c>
      <c r="D328" s="2" t="str">
        <f>HYPERLINK("http://www.sciencedirect.com/science/journal/2666450X")</f>
        <v>http://www.sciencedirect.com/science/journal/2666450X</v>
      </c>
      <c r="E328" s="1" t="s">
        <v>1086</v>
      </c>
    </row>
    <row r="329" spans="1:5" ht="12.75" customHeight="1" x14ac:dyDescent="0.35">
      <c r="A329" s="1" t="s">
        <v>1087</v>
      </c>
      <c r="B329" s="1" t="s">
        <v>1088</v>
      </c>
      <c r="C329" s="1" t="s">
        <v>164</v>
      </c>
      <c r="D329" s="2" t="str">
        <f>HYPERLINK("http://www.sciencedirect.com/science/journal/26664496")</f>
        <v>http://www.sciencedirect.com/science/journal/26664496</v>
      </c>
      <c r="E329" s="1" t="s">
        <v>1089</v>
      </c>
    </row>
    <row r="330" spans="1:5" ht="12.75" customHeight="1" x14ac:dyDescent="0.35">
      <c r="A330" s="1" t="s">
        <v>1090</v>
      </c>
      <c r="B330" s="1" t="s">
        <v>1091</v>
      </c>
      <c r="C330" s="1" t="s">
        <v>150</v>
      </c>
      <c r="D330" s="2" t="str">
        <f>HYPERLINK("http://www.sciencedirect.com/science/journal/26664453")</f>
        <v>http://www.sciencedirect.com/science/journal/26664453</v>
      </c>
      <c r="E330" s="1" t="s">
        <v>1092</v>
      </c>
    </row>
    <row r="331" spans="1:5" ht="12.75" customHeight="1" x14ac:dyDescent="0.35">
      <c r="A331" s="1" t="s">
        <v>1093</v>
      </c>
      <c r="B331" s="1" t="s">
        <v>1094</v>
      </c>
      <c r="C331" s="1" t="s">
        <v>165</v>
      </c>
      <c r="D331" s="2" t="str">
        <f>HYPERLINK("http://www.sciencedirect.com/science/journal/21924376")</f>
        <v>http://www.sciencedirect.com/science/journal/21924376</v>
      </c>
      <c r="E331" s="1" t="s">
        <v>1095</v>
      </c>
    </row>
    <row r="332" spans="1:5" ht="12.75" customHeight="1" x14ac:dyDescent="0.35">
      <c r="A332" s="1" t="s">
        <v>1096</v>
      </c>
      <c r="B332" s="1" t="s">
        <v>1097</v>
      </c>
      <c r="C332" s="1" t="s">
        <v>129</v>
      </c>
      <c r="D332" s="2" t="str">
        <f>HYPERLINK("http://www.sciencedirect.com/science/journal/26665190")</f>
        <v>http://www.sciencedirect.com/science/journal/26665190</v>
      </c>
      <c r="E332" s="1" t="s">
        <v>1098</v>
      </c>
    </row>
    <row r="333" spans="1:5" ht="12.75" customHeight="1" x14ac:dyDescent="0.35">
      <c r="A333" s="1" t="s">
        <v>1099</v>
      </c>
      <c r="B333" s="1" t="s">
        <v>1100</v>
      </c>
      <c r="C333" s="1" t="s">
        <v>180</v>
      </c>
      <c r="D333" s="2" t="str">
        <f>HYPERLINK("http://www.sciencedirect.com/science/journal/26665514")</f>
        <v>http://www.sciencedirect.com/science/journal/26665514</v>
      </c>
      <c r="E333" s="1" t="s">
        <v>1101</v>
      </c>
    </row>
    <row r="334" spans="1:5" ht="12.75" customHeight="1" x14ac:dyDescent="0.35">
      <c r="A334" s="1" t="s">
        <v>1102</v>
      </c>
      <c r="B334" s="1" t="s">
        <v>1103</v>
      </c>
      <c r="C334" s="1" t="s">
        <v>161</v>
      </c>
      <c r="D334" s="2" t="str">
        <f>HYPERLINK("http://www.sciencedirect.com/science/journal/26665441")</f>
        <v>http://www.sciencedirect.com/science/journal/26665441</v>
      </c>
      <c r="E334" s="1" t="s">
        <v>1104</v>
      </c>
    </row>
    <row r="335" spans="1:5" ht="12.75" customHeight="1" x14ac:dyDescent="0.35">
      <c r="A335" s="1" t="s">
        <v>1105</v>
      </c>
      <c r="B335" s="1" t="s">
        <v>1106</v>
      </c>
      <c r="C335" s="1" t="s">
        <v>188</v>
      </c>
      <c r="D335" s="2" t="str">
        <f>HYPERLINK("http://www.sciencedirect.com/science/journal/26665549")</f>
        <v>http://www.sciencedirect.com/science/journal/26665549</v>
      </c>
      <c r="E335" s="1" t="s">
        <v>1107</v>
      </c>
    </row>
    <row r="336" spans="1:5" ht="12.75" customHeight="1" x14ac:dyDescent="0.35">
      <c r="A336" s="1" t="s">
        <v>1108</v>
      </c>
      <c r="B336" s="1" t="s">
        <v>1109</v>
      </c>
      <c r="C336" s="1" t="s">
        <v>136</v>
      </c>
      <c r="D336" s="2" t="str">
        <f>HYPERLINK("http://www.sciencedirect.com/science/journal/26665921")</f>
        <v>http://www.sciencedirect.com/science/journal/26665921</v>
      </c>
      <c r="E336" s="1" t="s">
        <v>1110</v>
      </c>
    </row>
    <row r="337" spans="1:5" ht="12.75" customHeight="1" x14ac:dyDescent="0.35">
      <c r="A337" s="1" t="s">
        <v>1111</v>
      </c>
      <c r="B337" s="1" t="s">
        <v>1112</v>
      </c>
      <c r="C337" s="1" t="s">
        <v>180</v>
      </c>
      <c r="D337" s="2" t="str">
        <f>HYPERLINK("http://www.sciencedirect.com/science/journal/26661438")</f>
        <v>http://www.sciencedirect.com/science/journal/26661438</v>
      </c>
      <c r="E337" s="1" t="s">
        <v>1113</v>
      </c>
    </row>
    <row r="338" spans="1:5" ht="12.75" customHeight="1" x14ac:dyDescent="0.35">
      <c r="A338" s="1" t="s">
        <v>1114</v>
      </c>
      <c r="B338" s="1" t="s">
        <v>1115</v>
      </c>
      <c r="C338" s="1" t="s">
        <v>174</v>
      </c>
      <c r="D338" s="2" t="str">
        <f>HYPERLINK("http://www.sciencedirect.com/science/journal/26666030")</f>
        <v>http://www.sciencedirect.com/science/journal/26666030</v>
      </c>
      <c r="E338" s="1" t="s">
        <v>1116</v>
      </c>
    </row>
    <row r="339" spans="1:5" ht="12.75" customHeight="1" x14ac:dyDescent="0.35">
      <c r="A339" s="1" t="s">
        <v>1117</v>
      </c>
      <c r="B339" s="1" t="s">
        <v>1118</v>
      </c>
      <c r="C339" s="1" t="s">
        <v>143</v>
      </c>
      <c r="D339" s="2" t="str">
        <f>HYPERLINK("http://www.sciencedirect.com/science/journal/20962428")</f>
        <v>http://www.sciencedirect.com/science/journal/20962428</v>
      </c>
      <c r="E339" s="1" t="s">
        <v>1119</v>
      </c>
    </row>
    <row r="340" spans="1:5" ht="12.75" customHeight="1" x14ac:dyDescent="0.35">
      <c r="A340" s="1" t="s">
        <v>1120</v>
      </c>
      <c r="B340" s="1" t="s">
        <v>1121</v>
      </c>
      <c r="C340" s="1" t="s">
        <v>138</v>
      </c>
      <c r="D340" s="2" t="str">
        <f>HYPERLINK("http://www.sciencedirect.com/science/journal/26666472")</f>
        <v>http://www.sciencedirect.com/science/journal/26666472</v>
      </c>
      <c r="E340" s="1" t="s">
        <v>1122</v>
      </c>
    </row>
    <row r="341" spans="1:5" ht="12.75" customHeight="1" x14ac:dyDescent="0.35">
      <c r="A341" s="1" t="s">
        <v>1123</v>
      </c>
      <c r="B341" s="1" t="s">
        <v>1124</v>
      </c>
      <c r="C341" s="1" t="s">
        <v>174</v>
      </c>
      <c r="D341" s="2" t="str">
        <f>HYPERLINK("http://www.sciencedirect.com/science/journal/26666510")</f>
        <v>http://www.sciencedirect.com/science/journal/26666510</v>
      </c>
      <c r="E341" s="1" t="s">
        <v>1125</v>
      </c>
    </row>
    <row r="342" spans="1:5" ht="12.75" customHeight="1" x14ac:dyDescent="0.35">
      <c r="A342" s="1" t="s">
        <v>1126</v>
      </c>
      <c r="B342" s="1" t="s">
        <v>1127</v>
      </c>
      <c r="C342" s="1" t="s">
        <v>167</v>
      </c>
      <c r="D342" s="2" t="str">
        <f>HYPERLINK("http://www.sciencedirect.com/science/journal/2666660X")</f>
        <v>http://www.sciencedirect.com/science/journal/2666660X</v>
      </c>
      <c r="E342" s="1" t="s">
        <v>1128</v>
      </c>
    </row>
    <row r="343" spans="1:5" ht="12.75" customHeight="1" x14ac:dyDescent="0.35">
      <c r="A343" s="1" t="s">
        <v>1129</v>
      </c>
      <c r="B343" s="1" t="s">
        <v>1130</v>
      </c>
      <c r="C343" s="1" t="s">
        <v>123</v>
      </c>
      <c r="D343" s="2" t="str">
        <f>HYPERLINK("http://www.sciencedirect.com/science/journal/26666766")</f>
        <v>http://www.sciencedirect.com/science/journal/26666766</v>
      </c>
      <c r="E343" s="1" t="s">
        <v>1131</v>
      </c>
    </row>
    <row r="344" spans="1:5" ht="12.75" customHeight="1" x14ac:dyDescent="0.35">
      <c r="A344" s="1" t="s">
        <v>1132</v>
      </c>
      <c r="B344" s="1" t="s">
        <v>1133</v>
      </c>
      <c r="C344" s="1" t="s">
        <v>1134</v>
      </c>
      <c r="D344" s="2" t="str">
        <f>HYPERLINK("http://www.sciencedirect.com/science/journal/23699698")</f>
        <v>http://www.sciencedirect.com/science/journal/23699698</v>
      </c>
      <c r="E344" s="1" t="s">
        <v>1135</v>
      </c>
    </row>
    <row r="345" spans="1:5" ht="12.75" customHeight="1" x14ac:dyDescent="0.35">
      <c r="A345" s="1" t="s">
        <v>1136</v>
      </c>
      <c r="B345" s="1" t="s">
        <v>1137</v>
      </c>
      <c r="C345" s="1" t="s">
        <v>182</v>
      </c>
      <c r="D345" s="2" t="str">
        <f>HYPERLINK("http://www.sciencedirect.com/science/journal/26667649")</f>
        <v>http://www.sciencedirect.com/science/journal/26667649</v>
      </c>
      <c r="E345" s="1" t="s">
        <v>1138</v>
      </c>
    </row>
    <row r="346" spans="1:5" ht="12.75" customHeight="1" x14ac:dyDescent="0.35">
      <c r="A346" s="1" t="s">
        <v>1139</v>
      </c>
      <c r="B346" s="1" t="s">
        <v>1140</v>
      </c>
      <c r="C346" s="1" t="s">
        <v>160</v>
      </c>
      <c r="D346" s="2" t="str">
        <f>HYPERLINK("http://www.sciencedirect.com/science/journal/26667592")</f>
        <v>http://www.sciencedirect.com/science/journal/26667592</v>
      </c>
      <c r="E346" s="1" t="s">
        <v>1141</v>
      </c>
    </row>
    <row r="347" spans="1:5" ht="12.75" customHeight="1" x14ac:dyDescent="0.35">
      <c r="A347" s="1" t="s">
        <v>15</v>
      </c>
      <c r="B347" s="1" t="s">
        <v>14</v>
      </c>
      <c r="C347" s="1" t="s">
        <v>123</v>
      </c>
      <c r="D347" s="2" t="str">
        <f>HYPERLINK("http://www.sciencedirect.com/science/journal/2666853X")</f>
        <v>http://www.sciencedirect.com/science/journal/2666853X</v>
      </c>
      <c r="E347" s="1" t="s">
        <v>1142</v>
      </c>
    </row>
    <row r="348" spans="1:5" ht="12.75" customHeight="1" x14ac:dyDescent="0.35">
      <c r="A348" s="1" t="s">
        <v>44</v>
      </c>
      <c r="B348" s="1" t="s">
        <v>43</v>
      </c>
      <c r="C348" s="1" t="s">
        <v>123</v>
      </c>
      <c r="D348" s="2" t="str">
        <f>HYPERLINK("http://www.sciencedirect.com/science/journal/26668696")</f>
        <v>http://www.sciencedirect.com/science/journal/26668696</v>
      </c>
      <c r="E348" s="1" t="s">
        <v>1143</v>
      </c>
    </row>
    <row r="349" spans="1:5" ht="12.75" customHeight="1" x14ac:dyDescent="0.35">
      <c r="A349" s="1" t="s">
        <v>1144</v>
      </c>
      <c r="B349" s="1" t="s">
        <v>1145</v>
      </c>
      <c r="C349" s="1" t="s">
        <v>143</v>
      </c>
      <c r="D349" s="2" t="str">
        <f>HYPERLINK("http://www.sciencedirect.com/science/journal/26669102")</f>
        <v>http://www.sciencedirect.com/science/journal/26669102</v>
      </c>
      <c r="E349" s="1" t="s">
        <v>1146</v>
      </c>
    </row>
    <row r="350" spans="1:5" ht="12.75" customHeight="1" x14ac:dyDescent="0.35">
      <c r="A350" s="1" t="s">
        <v>1147</v>
      </c>
      <c r="B350" s="1" t="s">
        <v>1148</v>
      </c>
      <c r="C350" s="1" t="s">
        <v>155</v>
      </c>
      <c r="D350" s="2" t="str">
        <f>HYPERLINK("http://www.sciencedirect.com/science/journal/26669331")</f>
        <v>http://www.sciencedirect.com/science/journal/26669331</v>
      </c>
      <c r="E350" s="1" t="s">
        <v>1149</v>
      </c>
    </row>
    <row r="351" spans="1:5" ht="12.75" customHeight="1" x14ac:dyDescent="0.35">
      <c r="A351" s="1" t="s">
        <v>1150</v>
      </c>
      <c r="B351" s="1" t="s">
        <v>1151</v>
      </c>
      <c r="C351" s="1" t="s">
        <v>140</v>
      </c>
      <c r="D351" s="2" t="str">
        <f>HYPERLINK("http://www.sciencedirect.com/science/journal/26669358")</f>
        <v>http://www.sciencedirect.com/science/journal/26669358</v>
      </c>
      <c r="E351" s="1" t="s">
        <v>1152</v>
      </c>
    </row>
    <row r="352" spans="1:5" ht="12.75" customHeight="1" x14ac:dyDescent="0.35">
      <c r="A352" s="1" t="s">
        <v>1153</v>
      </c>
      <c r="B352" s="1" t="s">
        <v>1154</v>
      </c>
      <c r="C352" s="1" t="s">
        <v>174</v>
      </c>
      <c r="D352" s="2" t="str">
        <f>HYPERLINK("http://www.sciencedirect.com/science/journal/20967209")</f>
        <v>http://www.sciencedirect.com/science/journal/20967209</v>
      </c>
      <c r="E352" s="1" t="s">
        <v>1155</v>
      </c>
    </row>
    <row r="353" spans="1:5" ht="12.75" customHeight="1" x14ac:dyDescent="0.35">
      <c r="A353" s="1" t="s">
        <v>1156</v>
      </c>
      <c r="B353" s="1" t="s">
        <v>1157</v>
      </c>
      <c r="C353" s="1" t="s">
        <v>130</v>
      </c>
      <c r="D353" s="2" t="str">
        <f>HYPERLINK("http://www.sciencedirect.com/science/journal/26669528")</f>
        <v>http://www.sciencedirect.com/science/journal/26669528</v>
      </c>
      <c r="E353" s="1" t="s">
        <v>1158</v>
      </c>
    </row>
    <row r="354" spans="1:5" ht="12.75" customHeight="1" x14ac:dyDescent="0.35">
      <c r="A354" s="1" t="s">
        <v>1159</v>
      </c>
      <c r="B354" s="1" t="s">
        <v>1160</v>
      </c>
      <c r="C354" s="1" t="s">
        <v>153</v>
      </c>
      <c r="D354" s="2" t="str">
        <f>HYPERLINK("http://www.sciencedirect.com/science/journal/00219258")</f>
        <v>http://www.sciencedirect.com/science/journal/00219258</v>
      </c>
      <c r="E354" s="1" t="s">
        <v>1161</v>
      </c>
    </row>
    <row r="355" spans="1:5" ht="12.75" customHeight="1" x14ac:dyDescent="0.35">
      <c r="A355" s="1" t="s">
        <v>1162</v>
      </c>
      <c r="B355" s="1" t="s">
        <v>1163</v>
      </c>
      <c r="C355" s="1" t="s">
        <v>153</v>
      </c>
      <c r="D355" s="2" t="str">
        <f>HYPERLINK("http://www.sciencedirect.com/science/journal/00222275")</f>
        <v>http://www.sciencedirect.com/science/journal/00222275</v>
      </c>
      <c r="E355" s="1" t="s">
        <v>1164</v>
      </c>
    </row>
    <row r="356" spans="1:5" ht="12.75" customHeight="1" x14ac:dyDescent="0.35">
      <c r="A356" s="1" t="s">
        <v>1165</v>
      </c>
      <c r="B356" s="1" t="s">
        <v>1166</v>
      </c>
      <c r="C356" s="1" t="s">
        <v>153</v>
      </c>
      <c r="D356" s="2" t="str">
        <f>HYPERLINK("http://www.sciencedirect.com/science/journal/15359476")</f>
        <v>http://www.sciencedirect.com/science/journal/15359476</v>
      </c>
      <c r="E356" s="1" t="s">
        <v>1167</v>
      </c>
    </row>
    <row r="357" spans="1:5" ht="12.75" customHeight="1" x14ac:dyDescent="0.35">
      <c r="A357" s="1" t="s">
        <v>1168</v>
      </c>
      <c r="B357" s="1" t="s">
        <v>1169</v>
      </c>
      <c r="C357" s="1" t="s">
        <v>193</v>
      </c>
      <c r="D357" s="2" t="str">
        <f>HYPERLINK("http://www.sciencedirect.com/science/journal/21924406")</f>
        <v>http://www.sciencedirect.com/science/journal/21924406</v>
      </c>
      <c r="E357" s="1" t="s">
        <v>1170</v>
      </c>
    </row>
    <row r="358" spans="1:5" ht="12.75" customHeight="1" x14ac:dyDescent="0.35">
      <c r="A358" s="1" t="s">
        <v>1171</v>
      </c>
      <c r="B358" s="1" t="s">
        <v>1172</v>
      </c>
      <c r="C358" s="1" t="s">
        <v>204</v>
      </c>
      <c r="D358" s="2" t="str">
        <f>HYPERLINK("https://springer.com/40070")</f>
        <v>https://springer.com/40070</v>
      </c>
      <c r="E358" s="1" t="s">
        <v>1173</v>
      </c>
    </row>
    <row r="359" spans="1:5" ht="12.75" customHeight="1" x14ac:dyDescent="0.35">
      <c r="A359" s="1" t="s">
        <v>1174</v>
      </c>
      <c r="B359" s="1" t="s">
        <v>1175</v>
      </c>
      <c r="C359" s="1" t="s">
        <v>85</v>
      </c>
      <c r="D359" s="2" t="str">
        <f>HYPERLINK("http://www.sciencedirect.com/science/journal/26670496")</f>
        <v>http://www.sciencedirect.com/science/journal/26670496</v>
      </c>
      <c r="E359" s="1" t="s">
        <v>1176</v>
      </c>
    </row>
    <row r="360" spans="1:5" ht="12.75" customHeight="1" x14ac:dyDescent="0.35">
      <c r="A360" s="1" t="s">
        <v>1177</v>
      </c>
      <c r="B360" s="1" t="s">
        <v>1178</v>
      </c>
      <c r="C360" s="1" t="s">
        <v>123</v>
      </c>
      <c r="D360" s="2" t="str">
        <f>HYPERLINK("http://www.sciencedirect.com/science/journal/26670623")</f>
        <v>http://www.sciencedirect.com/science/journal/26670623</v>
      </c>
      <c r="E360" s="1" t="s">
        <v>1179</v>
      </c>
    </row>
    <row r="361" spans="1:5" ht="12.75" customHeight="1" x14ac:dyDescent="0.35">
      <c r="A361" s="1" t="s">
        <v>1180</v>
      </c>
      <c r="B361" s="1" t="s">
        <v>1181</v>
      </c>
      <c r="C361" s="1" t="s">
        <v>135</v>
      </c>
      <c r="D361" s="2" t="str">
        <f>HYPERLINK("http://www.sciencedirect.com/science/journal/26670712")</f>
        <v>http://www.sciencedirect.com/science/journal/26670712</v>
      </c>
      <c r="E361" s="1" t="s">
        <v>1182</v>
      </c>
    </row>
    <row r="362" spans="1:5" ht="12.75" customHeight="1" x14ac:dyDescent="0.35">
      <c r="A362" s="1" t="s">
        <v>1183</v>
      </c>
      <c r="B362" s="1" t="s">
        <v>1184</v>
      </c>
      <c r="C362" s="1" t="s">
        <v>138</v>
      </c>
      <c r="D362" s="2" t="str">
        <f>HYPERLINK("http://www.sciencedirect.com/science/journal/26672669")</f>
        <v>http://www.sciencedirect.com/science/journal/26672669</v>
      </c>
      <c r="E362" s="1" t="s">
        <v>1185</v>
      </c>
    </row>
    <row r="363" spans="1:5" ht="12.75" customHeight="1" x14ac:dyDescent="0.35">
      <c r="A363" s="1" t="s">
        <v>1186</v>
      </c>
      <c r="B363" s="1" t="s">
        <v>1187</v>
      </c>
      <c r="C363" s="1" t="s">
        <v>123</v>
      </c>
      <c r="D363" s="2" t="str">
        <f>HYPERLINK("http://www.sciencedirect.com/science/journal/24739529")</f>
        <v>http://www.sciencedirect.com/science/journal/24739529</v>
      </c>
      <c r="E363" s="1" t="s">
        <v>1188</v>
      </c>
    </row>
    <row r="364" spans="1:5" ht="12.75" customHeight="1" x14ac:dyDescent="0.35">
      <c r="A364" s="1" t="s">
        <v>1189</v>
      </c>
      <c r="B364" s="1" t="s">
        <v>1190</v>
      </c>
      <c r="C364" s="1" t="s">
        <v>192</v>
      </c>
      <c r="D364" s="2" t="str">
        <f>HYPERLINK("http://www.sciencedirect.com/science/journal/26671344")</f>
        <v>http://www.sciencedirect.com/science/journal/26671344</v>
      </c>
      <c r="E364" s="1" t="s">
        <v>1191</v>
      </c>
    </row>
    <row r="365" spans="1:5" ht="12.75" customHeight="1" x14ac:dyDescent="0.35">
      <c r="A365" s="1" t="s">
        <v>1192</v>
      </c>
      <c r="B365" s="1" t="s">
        <v>1193</v>
      </c>
      <c r="C365" s="1" t="s">
        <v>157</v>
      </c>
      <c r="D365" s="2" t="str">
        <f>HYPERLINK("http://www.sciencedirect.com/science/journal/26671360")</f>
        <v>http://www.sciencedirect.com/science/journal/26671360</v>
      </c>
      <c r="E365" s="1" t="s">
        <v>1194</v>
      </c>
    </row>
    <row r="366" spans="1:5" ht="12.75" customHeight="1" x14ac:dyDescent="0.35">
      <c r="A366" s="1" t="s">
        <v>1195</v>
      </c>
      <c r="B366" s="1" t="s">
        <v>1196</v>
      </c>
      <c r="C366" s="1" t="s">
        <v>163</v>
      </c>
      <c r="D366" s="2" t="str">
        <f>HYPERLINK("https://www.sciencedirect.com/journal/escience")</f>
        <v>https://www.sciencedirect.com/journal/escience</v>
      </c>
      <c r="E366" s="1" t="s">
        <v>1197</v>
      </c>
    </row>
    <row r="367" spans="1:5" ht="12.75" customHeight="1" x14ac:dyDescent="0.35">
      <c r="A367" s="1" t="s">
        <v>1198</v>
      </c>
      <c r="B367" s="1" t="s">
        <v>1199</v>
      </c>
      <c r="C367" s="1" t="s">
        <v>169</v>
      </c>
      <c r="D367" s="2" t="str">
        <f>HYPERLINK("http://www.sciencedirect.com/science/journal/26671433")</f>
        <v>http://www.sciencedirect.com/science/journal/26671433</v>
      </c>
      <c r="E367" s="1" t="s">
        <v>1200</v>
      </c>
    </row>
    <row r="368" spans="1:5" ht="12.75" customHeight="1" x14ac:dyDescent="0.35">
      <c r="A368" s="1" t="s">
        <v>1201</v>
      </c>
      <c r="B368" s="1" t="s">
        <v>1202</v>
      </c>
      <c r="C368" s="1" t="s">
        <v>129</v>
      </c>
      <c r="D368" s="2" t="str">
        <f>HYPERLINK("http://www.sciencedirect.com/science/journal/16742834")</f>
        <v>http://www.sciencedirect.com/science/journal/16742834</v>
      </c>
      <c r="E368" s="1" t="s">
        <v>1203</v>
      </c>
    </row>
    <row r="369" spans="1:5" ht="12.75" customHeight="1" x14ac:dyDescent="0.35">
      <c r="A369" s="1" t="s">
        <v>1204</v>
      </c>
      <c r="B369" s="1" t="s">
        <v>1205</v>
      </c>
      <c r="C369" s="1" t="s">
        <v>179</v>
      </c>
      <c r="D369" s="2" t="str">
        <f>HYPERLINK("http://www.sciencedirect.com/science/journal/26672391")</f>
        <v>http://www.sciencedirect.com/science/journal/26672391</v>
      </c>
      <c r="E369" s="1" t="s">
        <v>1206</v>
      </c>
    </row>
    <row r="370" spans="1:5" ht="12.75" customHeight="1" x14ac:dyDescent="0.35">
      <c r="A370" s="1" t="s">
        <v>1207</v>
      </c>
      <c r="B370" s="1" t="s">
        <v>1208</v>
      </c>
      <c r="C370" s="1" t="s">
        <v>190</v>
      </c>
      <c r="D370" s="2" t="str">
        <f>HYPERLINK("http://www.sciencedirect.com/science/journal/26672405")</f>
        <v>http://www.sciencedirect.com/science/journal/26672405</v>
      </c>
      <c r="E370" s="1" t="s">
        <v>1209</v>
      </c>
    </row>
    <row r="371" spans="1:5" ht="12.75" customHeight="1" x14ac:dyDescent="0.35">
      <c r="A371" s="1" t="s">
        <v>1210</v>
      </c>
      <c r="B371" s="1" t="s">
        <v>1211</v>
      </c>
      <c r="C371" s="1" t="s">
        <v>151</v>
      </c>
      <c r="D371" s="2" t="str">
        <f>HYPERLINK("http://www.sciencedirect.com/science/journal/26672413")</f>
        <v>http://www.sciencedirect.com/science/journal/26672413</v>
      </c>
      <c r="E371" s="1" t="s">
        <v>1212</v>
      </c>
    </row>
    <row r="372" spans="1:5" ht="12.75" customHeight="1" x14ac:dyDescent="0.35">
      <c r="A372" s="1" t="s">
        <v>1213</v>
      </c>
      <c r="B372" s="1" t="s">
        <v>1214</v>
      </c>
      <c r="C372" s="1" t="s">
        <v>204</v>
      </c>
      <c r="D372" s="2" t="str">
        <f>HYPERLINK("http://www.sciencedirect.com/science/journal/26672596")</f>
        <v>http://www.sciencedirect.com/science/journal/26672596</v>
      </c>
      <c r="E372" s="1" t="s">
        <v>1215</v>
      </c>
    </row>
    <row r="373" spans="1:5" ht="12.75" customHeight="1" x14ac:dyDescent="0.35">
      <c r="A373" s="1" t="s">
        <v>1216</v>
      </c>
      <c r="B373" s="1" t="s">
        <v>1217</v>
      </c>
      <c r="C373" s="1" t="s">
        <v>151</v>
      </c>
      <c r="D373" s="2" t="str">
        <f>HYPERLINK("http://www.sciencedirect.com/science/journal/26673797")</f>
        <v>http://www.sciencedirect.com/science/journal/26673797</v>
      </c>
      <c r="E373" s="1" t="s">
        <v>1218</v>
      </c>
    </row>
    <row r="374" spans="1:5" ht="12.75" customHeight="1" x14ac:dyDescent="0.35">
      <c r="A374" s="1" t="s">
        <v>1219</v>
      </c>
      <c r="B374" s="1" t="s">
        <v>1220</v>
      </c>
      <c r="C374" s="1" t="s">
        <v>174</v>
      </c>
      <c r="D374" s="2" t="str">
        <f>HYPERLINK("http://www.sciencedirect.com/science/journal/26672952")</f>
        <v>http://www.sciencedirect.com/science/journal/26672952</v>
      </c>
      <c r="E374" s="1" t="s">
        <v>1221</v>
      </c>
    </row>
    <row r="375" spans="1:5" ht="12.75" customHeight="1" x14ac:dyDescent="0.35">
      <c r="A375" s="1" t="s">
        <v>1222</v>
      </c>
      <c r="B375" s="1" t="s">
        <v>1223</v>
      </c>
      <c r="C375" s="1" t="s">
        <v>1224</v>
      </c>
      <c r="D375" s="2" t="str">
        <f>HYPERLINK("http://www.sciencedirect.com/science/journal/26673258")</f>
        <v>http://www.sciencedirect.com/science/journal/26673258</v>
      </c>
      <c r="E375" s="1" t="s">
        <v>1225</v>
      </c>
    </row>
    <row r="376" spans="1:5" ht="12.75" customHeight="1" x14ac:dyDescent="0.35">
      <c r="A376" s="1" t="s">
        <v>1226</v>
      </c>
      <c r="B376" s="1" t="s">
        <v>1227</v>
      </c>
      <c r="C376" s="1" t="s">
        <v>180</v>
      </c>
      <c r="D376" s="2" t="str">
        <f>HYPERLINK("http://www.sciencedirect.com/science/journal/26673193")</f>
        <v>http://www.sciencedirect.com/science/journal/26673193</v>
      </c>
      <c r="E376" s="1" t="s">
        <v>1228</v>
      </c>
    </row>
    <row r="377" spans="1:5" ht="12.75" customHeight="1" x14ac:dyDescent="0.35">
      <c r="A377" s="1" t="s">
        <v>1229</v>
      </c>
      <c r="B377" s="1" t="s">
        <v>1230</v>
      </c>
      <c r="C377" s="1" t="s">
        <v>186</v>
      </c>
      <c r="D377" s="2" t="str">
        <f>HYPERLINK("http://www.sciencedirect.com/science/journal/26673703")</f>
        <v>http://www.sciencedirect.com/science/journal/26673703</v>
      </c>
      <c r="E377" s="1" t="s">
        <v>1231</v>
      </c>
    </row>
    <row r="378" spans="1:5" ht="12.75" customHeight="1" x14ac:dyDescent="0.35">
      <c r="A378" s="1" t="s">
        <v>1232</v>
      </c>
      <c r="B378" s="1" t="s">
        <v>1233</v>
      </c>
      <c r="C378" s="1" t="s">
        <v>151</v>
      </c>
      <c r="D378" s="2" t="str">
        <f>HYPERLINK("http://www.sciencedirect.com/science/journal/26673452")</f>
        <v>http://www.sciencedirect.com/science/journal/26673452</v>
      </c>
      <c r="E378" s="1" t="s">
        <v>1234</v>
      </c>
    </row>
    <row r="379" spans="1:5" ht="12.75" customHeight="1" x14ac:dyDescent="0.35">
      <c r="A379" s="1" t="s">
        <v>1235</v>
      </c>
      <c r="B379" s="1" t="s">
        <v>1236</v>
      </c>
      <c r="C379" s="1" t="s">
        <v>165</v>
      </c>
      <c r="D379" s="2" t="str">
        <f>HYPERLINK("http://www.sciencedirect.com/science/journal/26643294")</f>
        <v>http://www.sciencedirect.com/science/journal/26643294</v>
      </c>
      <c r="E379" s="1" t="s">
        <v>1237</v>
      </c>
    </row>
    <row r="380" spans="1:5" ht="12.75" customHeight="1" x14ac:dyDescent="0.35">
      <c r="A380" s="1" t="s">
        <v>1238</v>
      </c>
      <c r="B380" s="1" t="s">
        <v>1239</v>
      </c>
      <c r="C380" s="1" t="s">
        <v>123</v>
      </c>
      <c r="D380" s="2" t="str">
        <f>HYPERLINK("http://www.sciencedirect.com/science/journal/26673762")</f>
        <v>http://www.sciencedirect.com/science/journal/26673762</v>
      </c>
      <c r="E380" s="1" t="s">
        <v>1240</v>
      </c>
    </row>
    <row r="381" spans="1:5" ht="12.75" customHeight="1" x14ac:dyDescent="0.35">
      <c r="A381" s="1" t="s">
        <v>1241</v>
      </c>
      <c r="B381" s="1" t="s">
        <v>1242</v>
      </c>
      <c r="C381" s="1" t="s">
        <v>133</v>
      </c>
      <c r="D381" s="2" t="str">
        <f>HYPERLINK("http://www.sciencedirect.com/science/journal/26643286")</f>
        <v>http://www.sciencedirect.com/science/journal/26643286</v>
      </c>
      <c r="E381" s="1" t="s">
        <v>1243</v>
      </c>
    </row>
    <row r="382" spans="1:5" ht="12.75" customHeight="1" x14ac:dyDescent="0.35">
      <c r="A382" s="1" t="s">
        <v>21</v>
      </c>
      <c r="B382" s="1" t="s">
        <v>20</v>
      </c>
      <c r="C382" s="1" t="s">
        <v>123</v>
      </c>
      <c r="D382" s="2" t="str">
        <f>HYPERLINK("http://www.sciencedirect.com/science/journal/26673827")</f>
        <v>http://www.sciencedirect.com/science/journal/26673827</v>
      </c>
      <c r="E382" s="1" t="s">
        <v>1244</v>
      </c>
    </row>
    <row r="383" spans="1:5" ht="12.75" customHeight="1" x14ac:dyDescent="0.35">
      <c r="A383" s="1" t="s">
        <v>1245</v>
      </c>
      <c r="B383" s="1" t="s">
        <v>1246</v>
      </c>
      <c r="C383" s="1" t="s">
        <v>174</v>
      </c>
      <c r="D383" s="2" t="str">
        <f>HYPERLINK("http://www.sciencedirect.com/science/journal/27094723")</f>
        <v>http://www.sciencedirect.com/science/journal/27094723</v>
      </c>
      <c r="E383" s="1" t="s">
        <v>1247</v>
      </c>
    </row>
    <row r="384" spans="1:5" ht="12.75" customHeight="1" x14ac:dyDescent="0.35">
      <c r="A384" s="1" t="s">
        <v>1248</v>
      </c>
      <c r="B384" s="1" t="s">
        <v>1249</v>
      </c>
      <c r="C384" s="1" t="s">
        <v>143</v>
      </c>
      <c r="D384" s="2" t="str">
        <f>HYPERLINK("http://www.sciencedirect.com/science/journal/2772283X")</f>
        <v>http://www.sciencedirect.com/science/journal/2772283X</v>
      </c>
      <c r="E384" s="1" t="s">
        <v>1250</v>
      </c>
    </row>
    <row r="385" spans="1:5" ht="12.75" customHeight="1" x14ac:dyDescent="0.35">
      <c r="A385" s="1" t="s">
        <v>1251</v>
      </c>
      <c r="B385" s="1" t="s">
        <v>1252</v>
      </c>
      <c r="C385" s="1" t="s">
        <v>123</v>
      </c>
      <c r="D385" s="2" t="str">
        <f>HYPERLINK("https://www.sciencedirect.com/journal/clinical-complementary-medicine-and-pharmacology")</f>
        <v>https://www.sciencedirect.com/journal/clinical-complementary-medicine-and-pharmacology</v>
      </c>
      <c r="E385" s="1" t="s">
        <v>1253</v>
      </c>
    </row>
    <row r="386" spans="1:5" ht="12.75" customHeight="1" x14ac:dyDescent="0.35">
      <c r="A386" s="1" t="s">
        <v>1254</v>
      </c>
      <c r="B386" s="1" t="s">
        <v>1255</v>
      </c>
      <c r="C386" s="1" t="s">
        <v>167</v>
      </c>
      <c r="D386" s="2" t="str">
        <f>HYPERLINK("http://www.sciencedirect.com/science/journal/23254262")</f>
        <v>http://www.sciencedirect.com/science/journal/23254262</v>
      </c>
      <c r="E386" s="1" t="s">
        <v>1256</v>
      </c>
    </row>
    <row r="387" spans="1:5" ht="12.75" customHeight="1" x14ac:dyDescent="0.35">
      <c r="A387" s="1" t="s">
        <v>1257</v>
      </c>
      <c r="B387" s="1" t="s">
        <v>1258</v>
      </c>
      <c r="C387" s="1" t="s">
        <v>123</v>
      </c>
      <c r="D387" s="2" t="str">
        <f>HYPERLINK("http://www.sciencedirect.com/science/journal/2772431X")</f>
        <v>http://www.sciencedirect.com/science/journal/2772431X</v>
      </c>
      <c r="E387" s="1" t="s">
        <v>1259</v>
      </c>
    </row>
    <row r="388" spans="1:5" ht="12.75" customHeight="1" x14ac:dyDescent="0.35">
      <c r="A388" s="1" t="s">
        <v>1260</v>
      </c>
      <c r="B388" s="1" t="s">
        <v>1261</v>
      </c>
      <c r="C388" s="1" t="s">
        <v>1262</v>
      </c>
      <c r="D388" s="2" t="str">
        <f>HYPERLINK("http://www.sciencedirect.com/science/journal/27724433")</f>
        <v>http://www.sciencedirect.com/science/journal/27724433</v>
      </c>
      <c r="E388" s="1" t="s">
        <v>1263</v>
      </c>
    </row>
    <row r="389" spans="1:5" ht="12.75" customHeight="1" x14ac:dyDescent="0.35">
      <c r="A389" s="1" t="s">
        <v>1264</v>
      </c>
      <c r="B389" s="1" t="s">
        <v>1265</v>
      </c>
      <c r="C389" s="1" t="s">
        <v>1266</v>
      </c>
      <c r="D389" s="2" t="str">
        <f>HYPERLINK("http://www.sciencedirect.com/science/journal/19958226")</f>
        <v>http://www.sciencedirect.com/science/journal/19958226</v>
      </c>
      <c r="E389" s="1" t="s">
        <v>1267</v>
      </c>
    </row>
    <row r="390" spans="1:5" ht="12.75" customHeight="1" x14ac:dyDescent="0.35">
      <c r="A390" s="1" t="s">
        <v>1268</v>
      </c>
      <c r="B390" s="1" t="s">
        <v>1269</v>
      </c>
      <c r="C390" s="1" t="s">
        <v>139</v>
      </c>
      <c r="D390" s="2" t="str">
        <f>HYPERLINK("http://www.sciencedirect.com/science/journal/27724670")</f>
        <v>http://www.sciencedirect.com/science/journal/27724670</v>
      </c>
      <c r="E390" s="1" t="s">
        <v>1270</v>
      </c>
    </row>
    <row r="391" spans="1:5" ht="12.75" customHeight="1" x14ac:dyDescent="0.35">
      <c r="A391" s="1" t="s">
        <v>1271</v>
      </c>
      <c r="B391" s="1" t="s">
        <v>1272</v>
      </c>
      <c r="C391" s="1" t="s">
        <v>174</v>
      </c>
      <c r="D391" s="2" t="str">
        <f>HYPERLINK("http://www.sciencedirect.com/science/journal/27724859")</f>
        <v>http://www.sciencedirect.com/science/journal/27724859</v>
      </c>
      <c r="E391" s="1" t="s">
        <v>1273</v>
      </c>
    </row>
    <row r="392" spans="1:5" ht="12.75" customHeight="1" x14ac:dyDescent="0.35">
      <c r="A392" s="1" t="s">
        <v>1274</v>
      </c>
      <c r="B392" s="1" t="s">
        <v>1275</v>
      </c>
      <c r="C392" s="1" t="s">
        <v>1276</v>
      </c>
      <c r="D392" s="2" t="str">
        <f>HYPERLINK("https://www.sciencedirect.com/journal/magnetic-resonance-letters")</f>
        <v>https://www.sciencedirect.com/journal/magnetic-resonance-letters</v>
      </c>
      <c r="E392" s="1" t="s">
        <v>1277</v>
      </c>
    </row>
    <row r="393" spans="1:5" ht="12.75" customHeight="1" x14ac:dyDescent="0.35">
      <c r="A393" s="1" t="s">
        <v>1278</v>
      </c>
      <c r="B393" s="1" t="s">
        <v>1279</v>
      </c>
      <c r="C393" s="1" t="s">
        <v>135</v>
      </c>
      <c r="D393" s="2" t="str">
        <f>HYPERLINK("http://www.sciencedirect.com/science/journal/27725669")</f>
        <v>http://www.sciencedirect.com/science/journal/27725669</v>
      </c>
      <c r="E393" s="1" t="s">
        <v>1280</v>
      </c>
    </row>
    <row r="394" spans="1:5" ht="12.75" customHeight="1" x14ac:dyDescent="0.35">
      <c r="A394" s="1" t="s">
        <v>1281</v>
      </c>
      <c r="B394" s="1" t="s">
        <v>1282</v>
      </c>
      <c r="C394" s="1" t="s">
        <v>203</v>
      </c>
      <c r="D394" s="2" t="str">
        <f>HYPERLINK("http://www.sciencedirect.com/science/journal/27725359")</f>
        <v>http://www.sciencedirect.com/science/journal/27725359</v>
      </c>
      <c r="E394" s="1" t="s">
        <v>1283</v>
      </c>
    </row>
    <row r="395" spans="1:5" ht="12.75" customHeight="1" x14ac:dyDescent="0.35">
      <c r="A395" s="1" t="s">
        <v>1284</v>
      </c>
      <c r="B395" s="1" t="s">
        <v>1285</v>
      </c>
      <c r="C395" s="1" t="s">
        <v>187</v>
      </c>
      <c r="D395" s="2" t="str">
        <f>HYPERLINK("http://www.sciencedirect.com/science/journal/27725715")</f>
        <v>http://www.sciencedirect.com/science/journal/27725715</v>
      </c>
      <c r="E395" s="1" t="s">
        <v>1286</v>
      </c>
    </row>
    <row r="396" spans="1:5" ht="12.75" customHeight="1" x14ac:dyDescent="0.35">
      <c r="A396" s="1" t="s">
        <v>1287</v>
      </c>
      <c r="B396" s="1" t="s">
        <v>1288</v>
      </c>
      <c r="C396" s="1" t="s">
        <v>123</v>
      </c>
      <c r="D396" s="2" t="str">
        <f>HYPERLINK("http://www.sciencedirect.com/science/journal/27725944")</f>
        <v>http://www.sciencedirect.com/science/journal/27725944</v>
      </c>
      <c r="E396" s="1" t="s">
        <v>1289</v>
      </c>
    </row>
    <row r="397" spans="1:5" ht="12.75" customHeight="1" x14ac:dyDescent="0.35">
      <c r="A397" s="1" t="s">
        <v>1290</v>
      </c>
      <c r="B397" s="1" t="s">
        <v>1291</v>
      </c>
      <c r="C397" s="1" t="s">
        <v>126</v>
      </c>
      <c r="D397" s="2" t="str">
        <f>HYPERLINK("")</f>
        <v/>
      </c>
      <c r="E397" s="1" t="s">
        <v>1292</v>
      </c>
    </row>
    <row r="398" spans="1:5" ht="12.75" customHeight="1" x14ac:dyDescent="0.35">
      <c r="A398" s="1" t="s">
        <v>1293</v>
      </c>
      <c r="B398" s="1" t="s">
        <v>1294</v>
      </c>
      <c r="C398" s="1" t="s">
        <v>123</v>
      </c>
      <c r="D398" s="2" t="str">
        <f>HYPERLINK("http://www.sciencedirect.com/science/journal/20966911")</f>
        <v>http://www.sciencedirect.com/science/journal/20966911</v>
      </c>
      <c r="E398" s="1" t="s">
        <v>1295</v>
      </c>
    </row>
    <row r="399" spans="1:5" ht="12.75" customHeight="1" x14ac:dyDescent="0.35">
      <c r="A399" s="1" t="s">
        <v>1296</v>
      </c>
      <c r="B399" s="1" t="s">
        <v>1297</v>
      </c>
      <c r="C399" s="1" t="s">
        <v>1298</v>
      </c>
      <c r="D399" s="2" t="str">
        <f>HYPERLINK("https://www.sciencedirect.com/journal/energy-storage-and-saving")</f>
        <v>https://www.sciencedirect.com/journal/energy-storage-and-saving</v>
      </c>
      <c r="E399" s="1" t="s">
        <v>1299</v>
      </c>
    </row>
    <row r="400" spans="1:5" ht="12.75" customHeight="1" x14ac:dyDescent="0.35">
      <c r="A400" s="1" t="s">
        <v>1300</v>
      </c>
      <c r="B400" s="1" t="s">
        <v>1301</v>
      </c>
      <c r="C400" s="1" t="s">
        <v>152</v>
      </c>
      <c r="D400" s="2" t="str">
        <f>HYPERLINK("http://www.sciencedirect.com/science/journal/27727351")</f>
        <v>http://www.sciencedirect.com/science/journal/27727351</v>
      </c>
      <c r="E400" s="1" t="s">
        <v>1302</v>
      </c>
    </row>
    <row r="401" spans="1:5" ht="12.75" customHeight="1" x14ac:dyDescent="0.35">
      <c r="A401" s="1" t="s">
        <v>1303</v>
      </c>
      <c r="B401" s="1" t="s">
        <v>1304</v>
      </c>
      <c r="C401" s="1" t="s">
        <v>150</v>
      </c>
      <c r="D401" s="2" t="str">
        <f>HYPERLINK("http://www.sciencedirect.com/science/journal/27727378")</f>
        <v>http://www.sciencedirect.com/science/journal/27727378</v>
      </c>
      <c r="E401" s="1" t="s">
        <v>1305</v>
      </c>
    </row>
    <row r="402" spans="1:5" ht="12.75" customHeight="1" x14ac:dyDescent="0.35">
      <c r="A402" s="1" t="s">
        <v>1306</v>
      </c>
      <c r="B402" s="1" t="s">
        <v>1307</v>
      </c>
      <c r="C402" s="1" t="s">
        <v>126</v>
      </c>
      <c r="D402" s="2" t="str">
        <f>HYPERLINK("http://www.sciencedirect.com/science/journal/27727416")</f>
        <v>http://www.sciencedirect.com/science/journal/27727416</v>
      </c>
      <c r="E402" s="1" t="s">
        <v>1308</v>
      </c>
    </row>
    <row r="403" spans="1:5" ht="12.75" customHeight="1" x14ac:dyDescent="0.35">
      <c r="A403" s="1" t="s">
        <v>1309</v>
      </c>
      <c r="B403" s="1" t="s">
        <v>1310</v>
      </c>
      <c r="C403" s="1" t="s">
        <v>123</v>
      </c>
      <c r="D403" s="2" t="str">
        <f>HYPERLINK("http://www.sciencedirect.com/science/journal/27727432")</f>
        <v>http://www.sciencedirect.com/science/journal/27727432</v>
      </c>
      <c r="E403" s="1" t="s">
        <v>1311</v>
      </c>
    </row>
    <row r="404" spans="1:5" ht="12.75" customHeight="1" x14ac:dyDescent="0.35">
      <c r="A404" s="1" t="s">
        <v>1312</v>
      </c>
      <c r="B404" s="1" t="s">
        <v>1313</v>
      </c>
      <c r="C404" s="1" t="s">
        <v>156</v>
      </c>
      <c r="D404" s="2" t="str">
        <f>HYPERLINK("http://www.sciencedirect.com/science/journal/27728102")</f>
        <v>http://www.sciencedirect.com/science/journal/27728102</v>
      </c>
      <c r="E404" s="1" t="s">
        <v>1314</v>
      </c>
    </row>
    <row r="405" spans="1:5" ht="12.75" customHeight="1" x14ac:dyDescent="0.35">
      <c r="A405" s="1" t="s">
        <v>1315</v>
      </c>
      <c r="B405" s="1" t="s">
        <v>1316</v>
      </c>
      <c r="C405" s="1" t="s">
        <v>1317</v>
      </c>
      <c r="D405" s="2" t="str">
        <f>HYPERLINK("http://www.sciencedirect.com/science/journal/27728234")</f>
        <v>http://www.sciencedirect.com/science/journal/27728234</v>
      </c>
      <c r="E405" s="1" t="s">
        <v>1318</v>
      </c>
    </row>
    <row r="406" spans="1:5" ht="12.75" customHeight="1" x14ac:dyDescent="0.35">
      <c r="A406" s="1" t="s">
        <v>1319</v>
      </c>
      <c r="B406" s="1" t="s">
        <v>1320</v>
      </c>
      <c r="C406" s="1" t="s">
        <v>143</v>
      </c>
      <c r="D406" s="2" t="str">
        <f>HYPERLINK("http://www.sciencedirect.com/science/journal/27728994")</f>
        <v>http://www.sciencedirect.com/science/journal/27728994</v>
      </c>
      <c r="E406" s="1" t="s">
        <v>1321</v>
      </c>
    </row>
    <row r="407" spans="1:5" ht="12.75" customHeight="1" x14ac:dyDescent="0.35">
      <c r="A407" s="1" t="s">
        <v>1322</v>
      </c>
      <c r="B407" s="1" t="s">
        <v>1323</v>
      </c>
      <c r="C407" s="1" t="s">
        <v>132</v>
      </c>
      <c r="D407" s="2" t="str">
        <f>HYPERLINK("http://www.sciencedirect.com/science/journal/27728307")</f>
        <v>http://www.sciencedirect.com/science/journal/27728307</v>
      </c>
      <c r="E407" s="1" t="s">
        <v>1324</v>
      </c>
    </row>
    <row r="408" spans="1:5" ht="12.75" customHeight="1" x14ac:dyDescent="0.35">
      <c r="A408" s="1" t="s">
        <v>1325</v>
      </c>
      <c r="B408" s="1" t="s">
        <v>1326</v>
      </c>
      <c r="C408" s="1" t="s">
        <v>138</v>
      </c>
      <c r="D408" s="2" t="str">
        <f>HYPERLINK("http://www.sciencedirect.com/science/journal/2772834X")</f>
        <v>http://www.sciencedirect.com/science/journal/2772834X</v>
      </c>
      <c r="E408" s="1" t="s">
        <v>1327</v>
      </c>
    </row>
    <row r="409" spans="1:5" ht="12.75" customHeight="1" x14ac:dyDescent="0.35">
      <c r="A409" s="1" t="s">
        <v>1328</v>
      </c>
      <c r="B409" s="1" t="s">
        <v>1329</v>
      </c>
      <c r="C409" s="1" t="s">
        <v>185</v>
      </c>
      <c r="D409" s="2" t="str">
        <f>HYPERLINK("https://www.sciencedirect.com/journal/cell-insight")</f>
        <v>https://www.sciencedirect.com/journal/cell-insight</v>
      </c>
      <c r="E409" s="1" t="s">
        <v>1330</v>
      </c>
    </row>
    <row r="410" spans="1:5" ht="12.75" customHeight="1" x14ac:dyDescent="0.35">
      <c r="A410" s="1" t="s">
        <v>1331</v>
      </c>
      <c r="B410" s="1" t="s">
        <v>1332</v>
      </c>
      <c r="C410" s="1" t="s">
        <v>136</v>
      </c>
      <c r="D410" s="2" t="str">
        <f>HYPERLINK("http://www.sciencedirect.com/science/journal/27728838")</f>
        <v>http://www.sciencedirect.com/science/journal/27728838</v>
      </c>
      <c r="E410" s="1" t="s">
        <v>1333</v>
      </c>
    </row>
    <row r="411" spans="1:5" ht="12.75" customHeight="1" x14ac:dyDescent="0.35">
      <c r="A411" s="1" t="s">
        <v>1334</v>
      </c>
      <c r="B411" s="1" t="s">
        <v>1335</v>
      </c>
      <c r="C411" s="1" t="s">
        <v>158</v>
      </c>
      <c r="D411" s="2" t="str">
        <f>HYPERLINK("http://www.sciencedirect.com/science/journal/27729184")</f>
        <v>http://www.sciencedirect.com/science/journal/27729184</v>
      </c>
      <c r="E411" s="1" t="s">
        <v>1336</v>
      </c>
    </row>
    <row r="412" spans="1:5" ht="12.75" customHeight="1" x14ac:dyDescent="0.35">
      <c r="A412" s="1" t="s">
        <v>1337</v>
      </c>
      <c r="B412" s="1" t="s">
        <v>1338</v>
      </c>
      <c r="C412" s="1" t="s">
        <v>123</v>
      </c>
      <c r="D412" s="2" t="str">
        <f>HYPERLINK("http://www.sciencedirect.com/science/journal/27729478")</f>
        <v>http://www.sciencedirect.com/science/journal/27729478</v>
      </c>
      <c r="E412" s="1" t="s">
        <v>1339</v>
      </c>
    </row>
    <row r="413" spans="1:5" ht="12.75" customHeight="1" x14ac:dyDescent="0.35">
      <c r="A413" s="1" t="s">
        <v>1340</v>
      </c>
      <c r="B413" s="1" t="s">
        <v>1341</v>
      </c>
      <c r="C413" s="1" t="s">
        <v>126</v>
      </c>
      <c r="D413" s="2" t="str">
        <f>HYPERLINK("http://www.sciencedirect.com/science/journal/27729915")</f>
        <v>http://www.sciencedirect.com/science/journal/27729915</v>
      </c>
      <c r="E413" s="1" t="s">
        <v>1342</v>
      </c>
    </row>
    <row r="414" spans="1:5" ht="12.75" customHeight="1" x14ac:dyDescent="0.35">
      <c r="A414" s="1" t="s">
        <v>1343</v>
      </c>
      <c r="B414" s="1" t="s">
        <v>1344</v>
      </c>
      <c r="C414" s="1" t="s">
        <v>150</v>
      </c>
      <c r="D414" s="2" t="str">
        <f>HYPERLINK("http://www.sciencedirect.com/science/journal/27729850")</f>
        <v>http://www.sciencedirect.com/science/journal/27729850</v>
      </c>
      <c r="E414" s="1" t="s">
        <v>1345</v>
      </c>
    </row>
    <row r="415" spans="1:5" ht="12.75" customHeight="1" x14ac:dyDescent="0.35">
      <c r="A415" s="1" t="s">
        <v>1346</v>
      </c>
      <c r="B415" s="1" t="s">
        <v>1347</v>
      </c>
      <c r="C415" s="1" t="s">
        <v>126</v>
      </c>
      <c r="D415" s="2" t="str">
        <f>HYPERLINK("http://www.sciencedirect.com/science/journal/20970498")</f>
        <v>http://www.sciencedirect.com/science/journal/20970498</v>
      </c>
      <c r="E415" s="1" t="s">
        <v>1348</v>
      </c>
    </row>
    <row r="416" spans="1:5" ht="12.75" customHeight="1" x14ac:dyDescent="0.35">
      <c r="A416" s="1" t="s">
        <v>1349</v>
      </c>
      <c r="B416" s="1" t="s">
        <v>1350</v>
      </c>
      <c r="C416" s="1" t="s">
        <v>129</v>
      </c>
      <c r="D416" s="2" t="str">
        <f>HYPERLINK("http://www.sciencedirect.com/science/journal/16744519")</f>
        <v>http://www.sciencedirect.com/science/journal/16744519</v>
      </c>
      <c r="E416" s="1" t="s">
        <v>1351</v>
      </c>
    </row>
    <row r="417" spans="1:5" ht="12.75" customHeight="1" x14ac:dyDescent="0.35">
      <c r="A417" s="1" t="s">
        <v>1352</v>
      </c>
      <c r="B417" s="1" t="s">
        <v>1353</v>
      </c>
      <c r="C417" s="1" t="s">
        <v>137</v>
      </c>
      <c r="D417" s="2" t="str">
        <f>HYPERLINK("http://www.sciencedirect.com/science/journal/1995820X")</f>
        <v>http://www.sciencedirect.com/science/journal/1995820X</v>
      </c>
      <c r="E417" s="1" t="s">
        <v>1354</v>
      </c>
    </row>
    <row r="418" spans="1:5" ht="12.75" customHeight="1" x14ac:dyDescent="0.35">
      <c r="A418" s="1" t="s">
        <v>1355</v>
      </c>
      <c r="B418" s="1" t="s">
        <v>1356</v>
      </c>
      <c r="C418" s="1" t="s">
        <v>188</v>
      </c>
      <c r="D418" s="2" t="str">
        <f>HYPERLINK("http://www.sciencedirect.com/science/journal/2773045X")</f>
        <v>http://www.sciencedirect.com/science/journal/2773045X</v>
      </c>
      <c r="E418" s="1" t="s">
        <v>1357</v>
      </c>
    </row>
    <row r="419" spans="1:5" ht="12.75" customHeight="1" x14ac:dyDescent="0.35">
      <c r="A419" s="1" t="s">
        <v>1358</v>
      </c>
      <c r="B419" s="1" t="s">
        <v>1359</v>
      </c>
      <c r="C419" s="1" t="s">
        <v>1360</v>
      </c>
      <c r="D419" s="2" t="str">
        <f>HYPERLINK("http://www.sciencedirect.com/science/journal/27730670")</f>
        <v>http://www.sciencedirect.com/science/journal/27730670</v>
      </c>
      <c r="E419" s="1" t="s">
        <v>1361</v>
      </c>
    </row>
    <row r="420" spans="1:5" ht="12.75" customHeight="1" x14ac:dyDescent="0.35">
      <c r="A420" s="1" t="s">
        <v>1362</v>
      </c>
      <c r="B420" s="1" t="s">
        <v>1363</v>
      </c>
      <c r="C420" s="1" t="s">
        <v>150</v>
      </c>
      <c r="D420" s="2" t="str">
        <f>HYPERLINK("http://www.sciencedirect.com/science/journal/27730581")</f>
        <v>http://www.sciencedirect.com/science/journal/27730581</v>
      </c>
      <c r="E420" s="1" t="s">
        <v>1364</v>
      </c>
    </row>
    <row r="421" spans="1:5" ht="12.75" customHeight="1" x14ac:dyDescent="0.35">
      <c r="A421" s="1" t="s">
        <v>1365</v>
      </c>
      <c r="B421" s="1" t="s">
        <v>1366</v>
      </c>
      <c r="C421" s="1" t="s">
        <v>143</v>
      </c>
      <c r="D421" s="2" t="str">
        <f>HYPERLINK("http://www.sciencedirect.com/science/journal/21975620")</f>
        <v>http://www.sciencedirect.com/science/journal/21975620</v>
      </c>
      <c r="E421" s="1" t="s">
        <v>1367</v>
      </c>
    </row>
    <row r="422" spans="1:5" ht="12.75" customHeight="1" x14ac:dyDescent="0.35">
      <c r="A422" s="1" t="s">
        <v>1368</v>
      </c>
      <c r="B422" s="1" t="s">
        <v>1369</v>
      </c>
      <c r="C422" s="1" t="s">
        <v>143</v>
      </c>
      <c r="D422" s="2" t="str">
        <f>HYPERLINK("http://www.sciencedirect.com/science/journal/20537166")</f>
        <v>http://www.sciencedirect.com/science/journal/20537166</v>
      </c>
      <c r="E422" s="1" t="s">
        <v>1370</v>
      </c>
    </row>
    <row r="423" spans="1:5" ht="12.75" customHeight="1" x14ac:dyDescent="0.35">
      <c r="A423" s="1" t="s">
        <v>1371</v>
      </c>
      <c r="B423" s="1" t="s">
        <v>1372</v>
      </c>
      <c r="C423" s="1" t="s">
        <v>85</v>
      </c>
      <c r="D423" s="2" t="str">
        <f>HYPERLINK("http://www.sciencedirect.com/science/journal/23242426")</f>
        <v>http://www.sciencedirect.com/science/journal/23242426</v>
      </c>
      <c r="E423" s="1" t="s">
        <v>1373</v>
      </c>
    </row>
    <row r="424" spans="1:5" ht="12.75" customHeight="1" x14ac:dyDescent="0.35">
      <c r="A424" s="1" t="s">
        <v>1374</v>
      </c>
      <c r="B424" s="1" t="s">
        <v>1375</v>
      </c>
      <c r="C424" s="1" t="s">
        <v>159</v>
      </c>
      <c r="D424" s="2" t="str">
        <f>HYPERLINK("http://www.sciencedirect.com/science/journal/25439251")</f>
        <v>http://www.sciencedirect.com/science/journal/25439251</v>
      </c>
      <c r="E424" s="1" t="s">
        <v>1376</v>
      </c>
    </row>
    <row r="425" spans="1:5" ht="12.75" customHeight="1" x14ac:dyDescent="0.35">
      <c r="A425" s="1" t="s">
        <v>1377</v>
      </c>
      <c r="B425" s="1" t="s">
        <v>1378</v>
      </c>
      <c r="C425" s="1" t="s">
        <v>143</v>
      </c>
      <c r="D425" s="2" t="str">
        <f>HYPERLINK("http://www.sciencedirect.com/science/journal/2773126X")</f>
        <v>http://www.sciencedirect.com/science/journal/2773126X</v>
      </c>
      <c r="E425" s="1" t="s">
        <v>1379</v>
      </c>
    </row>
    <row r="426" spans="1:5" ht="12.75" customHeight="1" x14ac:dyDescent="0.35">
      <c r="A426" s="1" t="s">
        <v>1380</v>
      </c>
      <c r="B426" s="1" t="s">
        <v>1381</v>
      </c>
      <c r="C426" s="1" t="s">
        <v>126</v>
      </c>
      <c r="D426" s="2" t="str">
        <f>HYPERLINK("http://www.sciencedirect.com/science/journal/27731537")</f>
        <v>http://www.sciencedirect.com/science/journal/27731537</v>
      </c>
      <c r="E426" s="1" t="s">
        <v>1382</v>
      </c>
    </row>
    <row r="427" spans="1:5" ht="12.75" customHeight="1" x14ac:dyDescent="0.35">
      <c r="A427" s="1" t="s">
        <v>1383</v>
      </c>
      <c r="B427" s="1" t="s">
        <v>1384</v>
      </c>
      <c r="C427" s="1" t="s">
        <v>150</v>
      </c>
      <c r="D427" s="2" t="str">
        <f>HYPERLINK("https://www.sciencedirect.com/journal/circular-economy")</f>
        <v>https://www.sciencedirect.com/journal/circular-economy</v>
      </c>
      <c r="E427" s="1" t="s">
        <v>1385</v>
      </c>
    </row>
    <row r="428" spans="1:5" ht="12.75" customHeight="1" x14ac:dyDescent="0.35">
      <c r="A428" s="1" t="s">
        <v>1386</v>
      </c>
      <c r="B428" s="1" t="s">
        <v>1387</v>
      </c>
      <c r="C428" s="1" t="s">
        <v>205</v>
      </c>
      <c r="D428" s="2" t="str">
        <f>HYPERLINK("http://www.sciencedirect.com/science/journal/27731839")</f>
        <v>http://www.sciencedirect.com/science/journal/27731839</v>
      </c>
      <c r="E428" s="1" t="s">
        <v>1388</v>
      </c>
    </row>
    <row r="429" spans="1:5" ht="12.75" customHeight="1" x14ac:dyDescent="0.35">
      <c r="A429" s="1" t="s">
        <v>1389</v>
      </c>
      <c r="B429" s="1" t="s">
        <v>1390</v>
      </c>
      <c r="C429" s="1" t="s">
        <v>184</v>
      </c>
      <c r="D429" s="2" t="str">
        <f>HYPERLINK("http://www.sciencedirect.com/science/journal/27732169")</f>
        <v>http://www.sciencedirect.com/science/journal/27732169</v>
      </c>
      <c r="E429" s="1" t="s">
        <v>1391</v>
      </c>
    </row>
    <row r="430" spans="1:5" ht="12.75" customHeight="1" x14ac:dyDescent="0.35">
      <c r="A430" s="1" t="s">
        <v>1392</v>
      </c>
      <c r="B430" s="1" t="s">
        <v>1393</v>
      </c>
      <c r="C430" s="1" t="s">
        <v>139</v>
      </c>
      <c r="D430" s="2" t="str">
        <f>HYPERLINK("http://www.sciencedirect.com/science/journal/27732304")</f>
        <v>http://www.sciencedirect.com/science/journal/27732304</v>
      </c>
      <c r="E430" s="1" t="s">
        <v>1394</v>
      </c>
    </row>
    <row r="431" spans="1:5" ht="12.75" customHeight="1" x14ac:dyDescent="0.35">
      <c r="A431" s="1" t="s">
        <v>1395</v>
      </c>
      <c r="B431" s="1" t="s">
        <v>1396</v>
      </c>
      <c r="C431" s="1" t="s">
        <v>1397</v>
      </c>
      <c r="D431" s="2" t="str">
        <f>HYPERLINK("http://www.sciencedirect.com/science/journal/27732371")</f>
        <v>http://www.sciencedirect.com/science/journal/27732371</v>
      </c>
      <c r="E431" s="1" t="s">
        <v>1398</v>
      </c>
    </row>
    <row r="432" spans="1:5" ht="12.75" customHeight="1" x14ac:dyDescent="0.35">
      <c r="A432" s="1" t="s">
        <v>1399</v>
      </c>
      <c r="B432" s="1" t="s">
        <v>1400</v>
      </c>
      <c r="C432" s="1" t="s">
        <v>123</v>
      </c>
      <c r="D432" s="2" t="str">
        <f>HYPERLINK("http://www.sciencedirect.com/science/journal/29497051")</f>
        <v>http://www.sciencedirect.com/science/journal/29497051</v>
      </c>
      <c r="E432" s="1" t="s">
        <v>1401</v>
      </c>
    </row>
    <row r="433" spans="1:5" ht="12.75" customHeight="1" x14ac:dyDescent="0.35">
      <c r="A433" s="1" t="s">
        <v>1402</v>
      </c>
      <c r="B433" s="1" t="s">
        <v>1403</v>
      </c>
      <c r="C433" s="1" t="s">
        <v>123</v>
      </c>
      <c r="D433" s="2" t="str">
        <f>HYPERLINK("http://www.sciencedirect.com/science/journal/29497043")</f>
        <v>http://www.sciencedirect.com/science/journal/29497043</v>
      </c>
      <c r="E433" s="1" t="s">
        <v>1404</v>
      </c>
    </row>
    <row r="434" spans="1:5" ht="12.75" customHeight="1" x14ac:dyDescent="0.35">
      <c r="A434" s="1" t="s">
        <v>1405</v>
      </c>
      <c r="B434" s="1" t="s">
        <v>1406</v>
      </c>
      <c r="C434" s="1" t="s">
        <v>131</v>
      </c>
      <c r="D434" s="2" t="str">
        <f>HYPERLINK("https://www.sciencedirect.com/journal/green-energy-and-resources")</f>
        <v>https://www.sciencedirect.com/journal/green-energy-and-resources</v>
      </c>
      <c r="E434" s="1" t="s">
        <v>1407</v>
      </c>
    </row>
    <row r="435" spans="1:5" ht="12.75" customHeight="1" x14ac:dyDescent="0.35">
      <c r="A435" s="1" t="s">
        <v>1408</v>
      </c>
      <c r="B435" s="1" t="s">
        <v>1409</v>
      </c>
      <c r="C435" s="1" t="s">
        <v>129</v>
      </c>
      <c r="D435" s="2" t="str">
        <f>HYPERLINK("http://www.sciencedirect.com/science/journal/20971583")</f>
        <v>http://www.sciencedirect.com/science/journal/20971583</v>
      </c>
      <c r="E435" s="1" t="s">
        <v>1410</v>
      </c>
    </row>
    <row r="436" spans="1:5" ht="12.75" customHeight="1" x14ac:dyDescent="0.35">
      <c r="A436" s="1" t="s">
        <v>1411</v>
      </c>
      <c r="B436" s="1" t="s">
        <v>1412</v>
      </c>
      <c r="C436" s="1" t="s">
        <v>151</v>
      </c>
      <c r="D436" s="2" t="str">
        <f>HYPERLINK("http://www.sciencedirect.com/science/journal/29497159")</f>
        <v>http://www.sciencedirect.com/science/journal/29497159</v>
      </c>
      <c r="E436" s="1" t="s">
        <v>1413</v>
      </c>
    </row>
    <row r="437" spans="1:5" ht="12.75" customHeight="1" x14ac:dyDescent="0.35">
      <c r="A437" s="1" t="s">
        <v>1414</v>
      </c>
      <c r="B437" s="1" t="s">
        <v>1415</v>
      </c>
      <c r="C437" s="1" t="s">
        <v>156</v>
      </c>
      <c r="D437" s="2" t="str">
        <f>HYPERLINK("http://www.sciencedirect.com/science/journal/2949723X")</f>
        <v>http://www.sciencedirect.com/science/journal/2949723X</v>
      </c>
      <c r="E437" s="1" t="s">
        <v>1416</v>
      </c>
    </row>
    <row r="438" spans="1:5" ht="12.75" customHeight="1" x14ac:dyDescent="0.35">
      <c r="A438" s="1" t="s">
        <v>1417</v>
      </c>
      <c r="B438" s="1" t="s">
        <v>1418</v>
      </c>
      <c r="C438" s="1" t="s">
        <v>147</v>
      </c>
      <c r="D438" s="2" t="str">
        <f>HYPERLINK("http://www.sciencedirect.com/science/journal/29497361")</f>
        <v>http://www.sciencedirect.com/science/journal/29497361</v>
      </c>
      <c r="E438" s="1" t="s">
        <v>1419</v>
      </c>
    </row>
    <row r="439" spans="1:5" ht="12.75" customHeight="1" x14ac:dyDescent="0.35">
      <c r="A439" s="1" t="s">
        <v>1420</v>
      </c>
      <c r="B439" s="1" t="s">
        <v>1421</v>
      </c>
      <c r="C439" s="1" t="s">
        <v>129</v>
      </c>
      <c r="D439" s="2" t="str">
        <f>HYPERLINK("https://www.sciencedirect.com/journal/geohazard-mechanics")</f>
        <v>https://www.sciencedirect.com/journal/geohazard-mechanics</v>
      </c>
      <c r="E439" s="1" t="s">
        <v>1422</v>
      </c>
    </row>
    <row r="440" spans="1:5" ht="12.75" customHeight="1" x14ac:dyDescent="0.35">
      <c r="A440" s="1" t="s">
        <v>1423</v>
      </c>
      <c r="B440" s="1" t="s">
        <v>1424</v>
      </c>
      <c r="C440" s="1" t="s">
        <v>123</v>
      </c>
      <c r="D440" s="2" t="str">
        <f>HYPERLINK("http://www.sciencedirect.com/science/journal/29497523")</f>
        <v>http://www.sciencedirect.com/science/journal/29497523</v>
      </c>
      <c r="E440" s="1" t="s">
        <v>1425</v>
      </c>
    </row>
    <row r="441" spans="1:5" ht="12.75" customHeight="1" x14ac:dyDescent="0.35">
      <c r="A441" s="1" t="s">
        <v>1426</v>
      </c>
      <c r="B441" s="1" t="s">
        <v>1427</v>
      </c>
      <c r="C441" s="1" t="s">
        <v>183</v>
      </c>
      <c r="D441" s="2" t="str">
        <f>HYPERLINK("https://www.sciencedirect.com/journal/women-and-children-nursing")</f>
        <v>https://www.sciencedirect.com/journal/women-and-children-nursing</v>
      </c>
      <c r="E441" s="1" t="s">
        <v>1428</v>
      </c>
    </row>
    <row r="442" spans="1:5" ht="12.75" customHeight="1" x14ac:dyDescent="0.35">
      <c r="A442" s="1" t="s">
        <v>1429</v>
      </c>
      <c r="B442" s="1" t="s">
        <v>1430</v>
      </c>
      <c r="C442" s="1" t="s">
        <v>1431</v>
      </c>
      <c r="D442" s="2" t="str">
        <f>HYPERLINK("http://www.sciencedirect.com/science/journal/29497531")</f>
        <v>http://www.sciencedirect.com/science/journal/29497531</v>
      </c>
      <c r="E442" s="1" t="s">
        <v>1432</v>
      </c>
    </row>
    <row r="443" spans="1:5" ht="12.75" customHeight="1" x14ac:dyDescent="0.35">
      <c r="A443" s="1" t="s">
        <v>1433</v>
      </c>
      <c r="B443" s="1" t="s">
        <v>1434</v>
      </c>
      <c r="C443" s="1" t="s">
        <v>1435</v>
      </c>
      <c r="D443" s="2" t="str">
        <f>HYPERLINK("https://www.sciencedirect.com/journal/advanced-design-research")</f>
        <v>https://www.sciencedirect.com/journal/advanced-design-research</v>
      </c>
      <c r="E443" s="1" t="s">
        <v>1436</v>
      </c>
    </row>
    <row r="444" spans="1:5" ht="12.75" customHeight="1" x14ac:dyDescent="0.35">
      <c r="A444" s="1" t="s">
        <v>1437</v>
      </c>
      <c r="B444" s="1" t="s">
        <v>1438</v>
      </c>
      <c r="C444" s="1" t="s">
        <v>122</v>
      </c>
      <c r="D444" s="2" t="str">
        <f>HYPERLINK("https://www.editorialmanager.com/ogo/default2.aspx")</f>
        <v>https://www.editorialmanager.com/ogo/default2.aspx</v>
      </c>
      <c r="E444" s="1" t="s">
        <v>1439</v>
      </c>
    </row>
    <row r="445" spans="1:5" ht="12.75" customHeight="1" x14ac:dyDescent="0.35">
      <c r="A445" s="1" t="s">
        <v>1440</v>
      </c>
      <c r="B445" s="1" t="s">
        <v>1441</v>
      </c>
      <c r="C445" s="1" t="s">
        <v>143</v>
      </c>
      <c r="D445" s="2" t="str">
        <f>HYPERLINK("http://www.sciencedirect.com/science/journal/29497981")</f>
        <v>http://www.sciencedirect.com/science/journal/29497981</v>
      </c>
      <c r="E445" s="1" t="s">
        <v>1442</v>
      </c>
    </row>
    <row r="446" spans="1:5" ht="12.75" customHeight="1" x14ac:dyDescent="0.35">
      <c r="A446" s="1" t="s">
        <v>1443</v>
      </c>
      <c r="B446" s="1" t="s">
        <v>1444</v>
      </c>
      <c r="C446" s="1" t="s">
        <v>134</v>
      </c>
      <c r="D446" s="2" t="str">
        <f>HYPERLINK("http://www.sciencedirect.com/science/journal/23074108")</f>
        <v>http://www.sciencedirect.com/science/journal/23074108</v>
      </c>
      <c r="E446" s="1" t="s">
        <v>1445</v>
      </c>
    </row>
    <row r="447" spans="1:5" ht="12.75" customHeight="1" x14ac:dyDescent="0.35">
      <c r="A447" s="1" t="s">
        <v>1446</v>
      </c>
      <c r="B447" s="1" t="s">
        <v>1447</v>
      </c>
      <c r="C447" s="1" t="s">
        <v>123</v>
      </c>
      <c r="D447" s="2" t="str">
        <f>HYPERLINK("http://www.sciencedirect.com/science/journal/29498384")</f>
        <v>http://www.sciencedirect.com/science/journal/29498384</v>
      </c>
      <c r="E447" s="1" t="s">
        <v>1448</v>
      </c>
    </row>
    <row r="448" spans="1:5" ht="12.75" customHeight="1" x14ac:dyDescent="0.35">
      <c r="A448" s="1" t="s">
        <v>1449</v>
      </c>
      <c r="B448" s="1" t="s">
        <v>1450</v>
      </c>
      <c r="C448" s="1" t="s">
        <v>126</v>
      </c>
      <c r="D448" s="2" t="str">
        <f>HYPERLINK("http://www.sciencedirect.com/science/journal/23071877")</f>
        <v>http://www.sciencedirect.com/science/journal/23071877</v>
      </c>
      <c r="E448" s="1" t="s">
        <v>1451</v>
      </c>
    </row>
    <row r="449" spans="1:5" ht="12.75" customHeight="1" x14ac:dyDescent="0.35">
      <c r="A449" s="1" t="s">
        <v>1452</v>
      </c>
      <c r="B449" s="1" t="s">
        <v>1453</v>
      </c>
      <c r="C449" s="1" t="s">
        <v>144</v>
      </c>
      <c r="D449" s="2" t="str">
        <f>HYPERLINK("https://www.editorialmanager.com/spes/default2.aspx")</f>
        <v>https://www.editorialmanager.com/spes/default2.aspx</v>
      </c>
      <c r="E449" s="1" t="s">
        <v>1454</v>
      </c>
    </row>
    <row r="450" spans="1:5" ht="12.75" customHeight="1" x14ac:dyDescent="0.35">
      <c r="A450" s="1" t="s">
        <v>1455</v>
      </c>
      <c r="B450" s="1" t="s">
        <v>1456</v>
      </c>
      <c r="C450" s="1" t="s">
        <v>151</v>
      </c>
      <c r="D450" s="2" t="str">
        <f>HYPERLINK("http://www.sciencedirect.com/science/journal/29498554")</f>
        <v>http://www.sciencedirect.com/science/journal/29498554</v>
      </c>
      <c r="E450" s="1" t="s">
        <v>1457</v>
      </c>
    </row>
    <row r="451" spans="1:5" ht="12.75" customHeight="1" x14ac:dyDescent="0.35">
      <c r="A451" s="1" t="s">
        <v>1458</v>
      </c>
      <c r="B451" s="1" t="s">
        <v>1459</v>
      </c>
      <c r="C451" s="1" t="s">
        <v>198</v>
      </c>
      <c r="D451" s="2" t="str">
        <f>HYPERLINK("https://www.sciencedirect.com/journal/environmental-surfaces-and-interfaces")</f>
        <v>https://www.sciencedirect.com/journal/environmental-surfaces-and-interfaces</v>
      </c>
      <c r="E451" s="1" t="s">
        <v>1460</v>
      </c>
    </row>
    <row r="452" spans="1:5" ht="12.75" customHeight="1" x14ac:dyDescent="0.35">
      <c r="A452" s="1" t="s">
        <v>1461</v>
      </c>
      <c r="B452" s="1" t="s">
        <v>1462</v>
      </c>
      <c r="C452" s="1" t="s">
        <v>126</v>
      </c>
      <c r="D452" s="2" t="str">
        <f>HYPERLINK("http://www.sciencedirect.com/science/journal/29498678")</f>
        <v>http://www.sciencedirect.com/science/journal/29498678</v>
      </c>
      <c r="E452" s="1" t="s">
        <v>1463</v>
      </c>
    </row>
    <row r="453" spans="1:5" ht="12.75" customHeight="1" x14ac:dyDescent="0.35">
      <c r="A453" s="1" t="s">
        <v>1464</v>
      </c>
      <c r="B453" s="1" t="s">
        <v>1465</v>
      </c>
      <c r="C453" s="1" t="s">
        <v>1466</v>
      </c>
      <c r="D453" s="2" t="str">
        <f>HYPERLINK("https://www.sciencedirect.com/journal/intelligent-pharmacy")</f>
        <v>https://www.sciencedirect.com/journal/intelligent-pharmacy</v>
      </c>
      <c r="E453" s="1" t="s">
        <v>1467</v>
      </c>
    </row>
    <row r="454" spans="1:5" ht="12.75" customHeight="1" x14ac:dyDescent="0.35">
      <c r="A454" s="1" t="s">
        <v>1468</v>
      </c>
      <c r="B454" s="1" t="s">
        <v>1469</v>
      </c>
      <c r="C454" s="1" t="s">
        <v>1470</v>
      </c>
      <c r="D454" s="2" t="str">
        <f>HYPERLINK("https://www.sciencedirect.com/journal/language-and-health")</f>
        <v>https://www.sciencedirect.com/journal/language-and-health</v>
      </c>
      <c r="E454" s="1" t="s">
        <v>1471</v>
      </c>
    </row>
    <row r="455" spans="1:5" ht="12.75" customHeight="1" x14ac:dyDescent="0.35">
      <c r="A455" s="1" t="s">
        <v>1472</v>
      </c>
      <c r="B455" s="1" t="s">
        <v>1473</v>
      </c>
      <c r="C455" s="1" t="s">
        <v>143</v>
      </c>
      <c r="D455" s="2" t="str">
        <f>HYPERLINK("http://www.sciencedirect.com/science/journal/29499119")</f>
        <v>http://www.sciencedirect.com/science/journal/29499119</v>
      </c>
      <c r="E455" s="1" t="s">
        <v>1474</v>
      </c>
    </row>
    <row r="456" spans="1:5" ht="12.75" customHeight="1" x14ac:dyDescent="0.35">
      <c r="A456" s="1" t="s">
        <v>1475</v>
      </c>
      <c r="B456" s="1" t="s">
        <v>1476</v>
      </c>
      <c r="C456" s="1" t="s">
        <v>168</v>
      </c>
      <c r="D456" s="2" t="str">
        <f>HYPERLINK("https://www.sciencedirect.com/journal/soil-and-environmental-health")</f>
        <v>https://www.sciencedirect.com/journal/soil-and-environmental-health</v>
      </c>
      <c r="E456" s="1" t="s">
        <v>1477</v>
      </c>
    </row>
    <row r="457" spans="1:5" ht="12.75" customHeight="1" x14ac:dyDescent="0.35">
      <c r="A457" s="1" t="s">
        <v>1478</v>
      </c>
      <c r="B457" s="1" t="s">
        <v>1479</v>
      </c>
      <c r="C457" s="1" t="s">
        <v>137</v>
      </c>
      <c r="D457" s="2" t="str">
        <f>HYPERLINK("https://www.sciencedirect.com/journal/decoding-infection-and-transmission")</f>
        <v>https://www.sciencedirect.com/journal/decoding-infection-and-transmission</v>
      </c>
      <c r="E457" s="1" t="s">
        <v>1480</v>
      </c>
    </row>
    <row r="458" spans="1:5" ht="12.75" customHeight="1" x14ac:dyDescent="0.35">
      <c r="A458" s="1" t="s">
        <v>1481</v>
      </c>
      <c r="B458" s="1" t="s">
        <v>1482</v>
      </c>
      <c r="C458" s="1" t="s">
        <v>139</v>
      </c>
      <c r="D458" s="2" t="str">
        <f>HYPERLINK("https://www.editorialmanager.com/deepre/default2.aspx")</f>
        <v>https://www.editorialmanager.com/deepre/default2.aspx</v>
      </c>
      <c r="E458" s="1" t="s">
        <v>1483</v>
      </c>
    </row>
    <row r="459" spans="1:5" ht="12.75" customHeight="1" x14ac:dyDescent="0.35">
      <c r="A459" s="1" t="s">
        <v>1484</v>
      </c>
      <c r="B459" s="1" t="s">
        <v>1485</v>
      </c>
      <c r="C459" s="1" t="s">
        <v>197</v>
      </c>
      <c r="D459" s="2" t="str">
        <f>HYPERLINK("http://www.sciencedirect.com/science/journal/29499283")</f>
        <v>http://www.sciencedirect.com/science/journal/29499283</v>
      </c>
      <c r="E459" s="1" t="s">
        <v>1486</v>
      </c>
    </row>
    <row r="460" spans="1:5" ht="12.75" customHeight="1" x14ac:dyDescent="0.35">
      <c r="A460" s="1" t="s">
        <v>1487</v>
      </c>
      <c r="B460" s="1" t="s">
        <v>1488</v>
      </c>
      <c r="C460" s="1" t="s">
        <v>171</v>
      </c>
      <c r="D460" s="2" t="str">
        <f>HYPERLINK("https://www.sciencedirect.com/journal/biogeotechnics")</f>
        <v>https://www.sciencedirect.com/journal/biogeotechnics</v>
      </c>
      <c r="E460" s="1" t="s">
        <v>1489</v>
      </c>
    </row>
    <row r="461" spans="1:5" ht="12.75" customHeight="1" x14ac:dyDescent="0.35">
      <c r="A461" s="1" t="s">
        <v>1490</v>
      </c>
      <c r="B461" s="1" t="s">
        <v>1491</v>
      </c>
      <c r="C461" s="1" t="s">
        <v>156</v>
      </c>
      <c r="D461" s="2" t="str">
        <f>HYPERLINK("https://www.editorialmanager.com/adnc/default2.aspx")</f>
        <v>https://www.editorialmanager.com/adnc/default2.aspx</v>
      </c>
      <c r="E461" s="1" t="s">
        <v>1492</v>
      </c>
    </row>
    <row r="462" spans="1:5" ht="12.75" customHeight="1" x14ac:dyDescent="0.35">
      <c r="A462" s="1" t="s">
        <v>1493</v>
      </c>
      <c r="B462" s="1" t="s">
        <v>1494</v>
      </c>
      <c r="C462" s="1" t="s">
        <v>1495</v>
      </c>
      <c r="D462" s="2" t="str">
        <f>HYPERLINK("https://www.sciencedirect.com/journal/journal-of-economy-and-technology")</f>
        <v>https://www.sciencedirect.com/journal/journal-of-economy-and-technology</v>
      </c>
      <c r="E462" s="1" t="s">
        <v>1496</v>
      </c>
    </row>
    <row r="463" spans="1:5" ht="12.75" customHeight="1" x14ac:dyDescent="0.35">
      <c r="A463" s="1" t="s">
        <v>1497</v>
      </c>
      <c r="B463" s="1" t="s">
        <v>1498</v>
      </c>
      <c r="C463" s="1" t="s">
        <v>135</v>
      </c>
      <c r="D463" s="2" t="str">
        <f>HYPERLINK("https://www.sciencedirect.com/journal/new-crops")</f>
        <v>https://www.sciencedirect.com/journal/new-crops</v>
      </c>
      <c r="E463" s="1" t="s">
        <v>1499</v>
      </c>
    </row>
    <row r="464" spans="1:5" ht="12.75" customHeight="1" x14ac:dyDescent="0.35">
      <c r="A464" s="1" t="s">
        <v>1500</v>
      </c>
      <c r="B464" s="1" t="s">
        <v>1501</v>
      </c>
      <c r="C464" s="1" t="s">
        <v>145</v>
      </c>
      <c r="D464" s="2" t="str">
        <f>HYPERLINK("https://www.editorialmanager.com/infoh/default2.aspx")</f>
        <v>https://www.editorialmanager.com/infoh/default2.aspx</v>
      </c>
      <c r="E464" s="1" t="s">
        <v>1502</v>
      </c>
    </row>
    <row r="465" spans="1:5" ht="12.75" customHeight="1" x14ac:dyDescent="0.35">
      <c r="A465" s="1" t="s">
        <v>1503</v>
      </c>
      <c r="B465" s="1" t="s">
        <v>1504</v>
      </c>
      <c r="C465" s="1" t="s">
        <v>1505</v>
      </c>
      <c r="D465" s="2" t="str">
        <f>HYPERLINK("https://www.sciencedirect.com/journal/food-physics")</f>
        <v>https://www.sciencedirect.com/journal/food-physics</v>
      </c>
      <c r="E465" s="1" t="s">
        <v>1506</v>
      </c>
    </row>
    <row r="466" spans="1:5" ht="12.75" customHeight="1" x14ac:dyDescent="0.35">
      <c r="A466" s="1" t="s">
        <v>1507</v>
      </c>
      <c r="B466" s="1" t="s">
        <v>1508</v>
      </c>
      <c r="C466" s="1" t="s">
        <v>144</v>
      </c>
      <c r="D466" s="2" t="str">
        <f>HYPERLINK("https://www.editorialmanager.com/sspwt/default2.aspx")</f>
        <v>https://www.editorialmanager.com/sspwt/default2.aspx</v>
      </c>
      <c r="E466" s="1" t="s">
        <v>1509</v>
      </c>
    </row>
    <row r="467" spans="1:5" ht="12.75" customHeight="1" x14ac:dyDescent="0.35">
      <c r="A467" s="1" t="s">
        <v>1510</v>
      </c>
      <c r="B467" s="1" t="s">
        <v>1511</v>
      </c>
      <c r="C467" s="1" t="s">
        <v>1512</v>
      </c>
      <c r="D467" s="2" t="str">
        <f>HYPERLINK("https://www.sciencedirect.com/journal/green-carbon")</f>
        <v>https://www.sciencedirect.com/journal/green-carbon</v>
      </c>
      <c r="E467" s="1" t="s">
        <v>1513</v>
      </c>
    </row>
    <row r="468" spans="1:5" ht="12.75" customHeight="1" x14ac:dyDescent="0.35">
      <c r="A468" s="1" t="s">
        <v>1514</v>
      </c>
      <c r="B468" s="1" t="s">
        <v>1515</v>
      </c>
      <c r="C468" s="1" t="s">
        <v>1516</v>
      </c>
      <c r="D468" s="2" t="str">
        <f>HYPERLINK("https://www.sciencedirect.com/journal/earth-energy-science ")</f>
        <v>https://www.sciencedirect.com/journal/earth-energy-science </v>
      </c>
      <c r="E468" s="1" t="s">
        <v>1517</v>
      </c>
    </row>
    <row r="469" spans="1:5" ht="12.75" customHeight="1" x14ac:dyDescent="0.35">
      <c r="A469" s="1" t="s">
        <v>1518</v>
      </c>
      <c r="B469" s="1" t="s">
        <v>1519</v>
      </c>
      <c r="C469" s="1" t="s">
        <v>145</v>
      </c>
      <c r="D469" s="2" t="str">
        <f>HYPERLINK("https://www.sciencedirect.com/journal/meta-radiology")</f>
        <v>https://www.sciencedirect.com/journal/meta-radiology</v>
      </c>
      <c r="E469" s="1" t="s">
        <v>1520</v>
      </c>
    </row>
    <row r="470" spans="1:5" ht="12.75" customHeight="1" x14ac:dyDescent="0.35">
      <c r="A470" s="1" t="s">
        <v>1521</v>
      </c>
      <c r="B470" s="1" t="s">
        <v>1522</v>
      </c>
      <c r="C470" s="1" t="s">
        <v>184</v>
      </c>
      <c r="D470" s="2" t="str">
        <f>HYPERLINK("https://www.editorialmanager.com/jhip/default2.aspx")</f>
        <v>https://www.editorialmanager.com/jhip/default2.aspx</v>
      </c>
      <c r="E470" s="1" t="s">
        <v>1523</v>
      </c>
    </row>
    <row r="471" spans="1:5" ht="12.75" customHeight="1" x14ac:dyDescent="0.35">
      <c r="A471" s="1" t="s">
        <v>1524</v>
      </c>
      <c r="B471" s="1" t="s">
        <v>1525</v>
      </c>
      <c r="C471" s="1" t="s">
        <v>163</v>
      </c>
      <c r="D471" s="2" t="str">
        <f>HYPERLINK("https://www.sciencedirect.com/journal/wearable-electronics ")</f>
        <v>https://www.sciencedirect.com/journal/wearable-electronics </v>
      </c>
      <c r="E471" s="1" t="s">
        <v>1526</v>
      </c>
    </row>
    <row r="472" spans="1:5" ht="12.75" customHeight="1" x14ac:dyDescent="0.35">
      <c r="A472" s="1" t="s">
        <v>1527</v>
      </c>
      <c r="B472" s="1" t="s">
        <v>1528</v>
      </c>
      <c r="C472" s="1" t="s">
        <v>201</v>
      </c>
      <c r="D472" s="2" t="str">
        <f t="shared" ref="D472:D474" si="0">HYPERLINK("")</f>
        <v/>
      </c>
      <c r="E472" s="1" t="s">
        <v>1529</v>
      </c>
    </row>
    <row r="473" spans="1:5" ht="12.75" customHeight="1" x14ac:dyDescent="0.35">
      <c r="A473" s="1" t="s">
        <v>1530</v>
      </c>
      <c r="B473" s="1" t="s">
        <v>1531</v>
      </c>
      <c r="C473" s="1" t="s">
        <v>144</v>
      </c>
      <c r="D473" s="2" t="str">
        <f t="shared" si="0"/>
        <v/>
      </c>
      <c r="E473" s="1" t="s">
        <v>1532</v>
      </c>
    </row>
    <row r="474" spans="1:5" ht="12.75" customHeight="1" x14ac:dyDescent="0.35">
      <c r="A474" s="1" t="s">
        <v>1533</v>
      </c>
      <c r="B474" s="1" t="s">
        <v>1534</v>
      </c>
      <c r="C474" s="1" t="s">
        <v>1535</v>
      </c>
      <c r="D474" s="2" t="str">
        <f t="shared" si="0"/>
        <v/>
      </c>
      <c r="E474" s="1" t="s">
        <v>1536</v>
      </c>
    </row>
    <row r="475" spans="1:5" ht="12.75" customHeight="1" x14ac:dyDescent="0.35">
      <c r="A475" s="1" t="s">
        <v>1537</v>
      </c>
      <c r="B475" s="1" t="s">
        <v>1538</v>
      </c>
      <c r="C475" s="1" t="s">
        <v>154</v>
      </c>
      <c r="D475" s="2" t="str">
        <f>HYPERLINK("https://www.sciencedirect.com/journal/perspectives-in-architecture-and-urbanism ")</f>
        <v>https://www.sciencedirect.com/journal/perspectives-in-architecture-and-urbanism </v>
      </c>
      <c r="E475" s="1" t="s">
        <v>1539</v>
      </c>
    </row>
    <row r="476" spans="1:5" ht="12.75" customHeight="1" x14ac:dyDescent="0.35">
      <c r="A476" s="1" t="s">
        <v>1540</v>
      </c>
      <c r="B476" s="1" t="s">
        <v>1541</v>
      </c>
      <c r="C476" s="1" t="s">
        <v>1542</v>
      </c>
      <c r="D476" s="2" t="str">
        <f>HYPERLINK("https://www.sciencedirect.com/journal/pharmacoeconomics-and-policy")</f>
        <v>https://www.sciencedirect.com/journal/pharmacoeconomics-and-policy</v>
      </c>
      <c r="E476" s="1" t="s">
        <v>1543</v>
      </c>
    </row>
    <row r="477" spans="1:5" ht="12.75" customHeight="1" x14ac:dyDescent="0.35">
      <c r="A477" s="1" t="s">
        <v>1544</v>
      </c>
      <c r="B477" s="1" t="s">
        <v>1545</v>
      </c>
      <c r="C477" s="1" t="s">
        <v>128</v>
      </c>
      <c r="D477" s="2" t="str">
        <f>HYPERLINK("https://www.sciencedirect.com/journal/journal-of-industrial-safety ")</f>
        <v>https://www.sciencedirect.com/journal/journal-of-industrial-safety </v>
      </c>
      <c r="E477" s="1" t="s">
        <v>1546</v>
      </c>
    </row>
    <row r="478" spans="1:5" ht="12.75" customHeight="1" x14ac:dyDescent="0.35">
      <c r="A478" s="1" t="s">
        <v>1547</v>
      </c>
      <c r="B478" s="1" t="s">
        <v>1548</v>
      </c>
      <c r="C478" s="1" t="s">
        <v>183</v>
      </c>
      <c r="D478" s="2" t="str">
        <f>HYPERLINK("https://www.sciencedirect.com/journal/advanced-exercise-and-health-science")</f>
        <v>https://www.sciencedirect.com/journal/advanced-exercise-and-health-science</v>
      </c>
      <c r="E478" s="1" t="s">
        <v>1549</v>
      </c>
    </row>
    <row r="479" spans="1:5" ht="12.75" customHeight="1" x14ac:dyDescent="0.35">
      <c r="A479" s="1" t="s">
        <v>1550</v>
      </c>
      <c r="B479" s="1" t="s">
        <v>1551</v>
      </c>
      <c r="C479" s="1" t="s">
        <v>1552</v>
      </c>
      <c r="D479" s="2" t="str">
        <f>HYPERLINK("https://www.sciencedirect.com/journal/nano-transmed")</f>
        <v>https://www.sciencedirect.com/journal/nano-transmed</v>
      </c>
      <c r="E479" s="1" t="s">
        <v>1553</v>
      </c>
    </row>
    <row r="480" spans="1:5" ht="12.75" customHeight="1" x14ac:dyDescent="0.35">
      <c r="A480" s="1" t="s">
        <v>1554</v>
      </c>
      <c r="B480" s="1" t="s">
        <v>1555</v>
      </c>
      <c r="C480" s="1" t="s">
        <v>1556</v>
      </c>
      <c r="D480" s="2" t="str">
        <f t="shared" ref="D480:D482" si="1">HYPERLINK("")</f>
        <v/>
      </c>
      <c r="E480" s="1" t="s">
        <v>1557</v>
      </c>
    </row>
    <row r="481" spans="1:5" ht="12.75" customHeight="1" x14ac:dyDescent="0.35">
      <c r="A481" s="1" t="s">
        <v>1558</v>
      </c>
      <c r="B481" s="1" t="s">
        <v>1559</v>
      </c>
      <c r="C481" s="1" t="s">
        <v>173</v>
      </c>
      <c r="D481" s="2" t="str">
        <f t="shared" si="1"/>
        <v/>
      </c>
      <c r="E481" s="1" t="s">
        <v>1560</v>
      </c>
    </row>
    <row r="482" spans="1:5" ht="12.75" customHeight="1" x14ac:dyDescent="0.35">
      <c r="A482" s="1" t="s">
        <v>1561</v>
      </c>
      <c r="B482" s="1" t="s">
        <v>1562</v>
      </c>
      <c r="C482" s="1" t="s">
        <v>150</v>
      </c>
      <c r="D482" s="2" t="str">
        <f t="shared" si="1"/>
        <v/>
      </c>
      <c r="E482" s="1" t="s">
        <v>1563</v>
      </c>
    </row>
    <row r="483" spans="1:5" ht="12.75" customHeight="1" x14ac:dyDescent="0.35">
      <c r="A483" s="1" t="s">
        <v>1564</v>
      </c>
      <c r="B483" s="1" t="s">
        <v>1565</v>
      </c>
      <c r="C483" s="1" t="s">
        <v>123</v>
      </c>
      <c r="D483" s="2" t="str">
        <f>HYPERLINK("https://www.sciencedirect.com/journal/medicine-plus")</f>
        <v>https://www.sciencedirect.com/journal/medicine-plus</v>
      </c>
      <c r="E483" s="1" t="s">
        <v>1566</v>
      </c>
    </row>
    <row r="484" spans="1:5" ht="12.75" customHeight="1" x14ac:dyDescent="0.35">
      <c r="A484" s="1" t="s">
        <v>1567</v>
      </c>
      <c r="B484" s="1" t="s">
        <v>1568</v>
      </c>
      <c r="C484" s="1" t="s">
        <v>1569</v>
      </c>
      <c r="D484" s="2" t="str">
        <f>HYPERLINK("https://www.sciencedirect.com/journal/biomedical-analysis")</f>
        <v>https://www.sciencedirect.com/journal/biomedical-analysis</v>
      </c>
      <c r="E484" s="1" t="s">
        <v>1570</v>
      </c>
    </row>
  </sheetData>
  <autoFilter ref="A4:E484" xr:uid="{00000000-0009-0000-0000-000002000000}"/>
  <pageMargins left="0.40000000000000008" right="0.40000000000000008" top="0.80000000000000016" bottom="0.40000000000000008" header="0.3" footer="0.3"/>
  <pageSetup paperSize="9" scale="75" orientation="portrait" r:id="rId1"/>
  <headerFooter>
    <oddHeader>&amp;LMPDL.RIO Data Report Default&amp;CNone&amp;RCase Output - Default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Elsevier journals read-only</vt:lpstr>
      <vt:lpstr>'Elsevier journals read-only'!Druckbereich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RIO wbook</dc:title>
  <dc:creator>ASDA authors</dc:creator>
  <cp:lastModifiedBy>Rhiannon Schmitt  </cp:lastModifiedBy>
  <cp:revision>1</cp:revision>
  <dcterms:created xsi:type="dcterms:W3CDTF">2024-02-23T13:30:44Z</dcterms:created>
  <dcterms:modified xsi:type="dcterms:W3CDTF">2024-02-28T08:57:07Z</dcterms:modified>
</cp:coreProperties>
</file>